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120" windowHeight="8820" activeTab="0"/>
  </bookViews>
  <sheets>
    <sheet name="PORÓWNANIE 2014 - 2015 pełna ew" sheetId="1" r:id="rId1"/>
  </sheets>
  <definedNames/>
  <calcPr fullCalcOnLoad="1"/>
</workbook>
</file>

<file path=xl/sharedStrings.xml><?xml version="1.0" encoding="utf-8"?>
<sst xmlns="http://schemas.openxmlformats.org/spreadsheetml/2006/main" count="819" uniqueCount="267">
  <si>
    <t>Tabela 1</t>
  </si>
  <si>
    <t>Wyszczególnienie składników</t>
  </si>
  <si>
    <t xml:space="preserve">forma władania </t>
  </si>
  <si>
    <t>Grunty</t>
  </si>
  <si>
    <t>własność powiatu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</si>
  <si>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</si>
  <si>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</si>
  <si>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</si>
  <si>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</si>
  <si>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</si>
  <si>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</si>
  <si>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</si>
  <si>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Tabela 2</t>
  </si>
  <si>
    <t xml:space="preserve">Zespół Szkół w Lubrańcu 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</si>
  <si>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</si>
  <si>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</si>
  <si>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</si>
  <si>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</si>
  <si>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</si>
  <si>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</si>
  <si>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</si>
  <si>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</si>
  <si>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Lokal użytkowy nr 2</t>
  </si>
  <si>
    <t xml:space="preserve">udział wynoszący 1333/5591 części 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</si>
  <si>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</si>
  <si>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</si>
  <si>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</si>
  <si>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</si>
  <si>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</si>
  <si>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</si>
  <si>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</si>
  <si>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</si>
  <si>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</si>
  <si>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</si>
  <si>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</si>
  <si>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</si>
  <si>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</si>
  <si>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</si>
  <si>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</si>
  <si>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</si>
  <si>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</si>
  <si>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 xml:space="preserve">sieć zewnętrzna wod-kan, telefoniczna </t>
  </si>
  <si>
    <t>oświetlenie zewn. energetyczne</t>
  </si>
  <si>
    <t>ogrodzenie z siatką, bramami</t>
  </si>
  <si>
    <t>Tabela 6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</si>
  <si>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</si>
  <si>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</si>
  <si>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</si>
  <si>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</si>
  <si>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</si>
  <si>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</si>
  <si>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</si>
  <si>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</si>
  <si>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Tabela 8</t>
  </si>
  <si>
    <t xml:space="preserve">Dom Dziecka w Lubieniu Kujawskim </t>
  </si>
  <si>
    <t>budynek internatu</t>
  </si>
  <si>
    <t>sieć kanalizacyjna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</si>
  <si>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</si>
  <si>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</si>
  <si>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</si>
  <si>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</si>
  <si>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</si>
  <si>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</si>
  <si>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</si>
  <si>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 xml:space="preserve">w trwałym zarządzie jednostki </t>
  </si>
  <si>
    <t xml:space="preserve">budynki i budowle </t>
  </si>
  <si>
    <t>Włocławek ul. Kapitulna 22a dz. nr 5/26</t>
  </si>
  <si>
    <t xml:space="preserve">budynek </t>
  </si>
  <si>
    <t>ogrodzenie i chodnik</t>
  </si>
  <si>
    <t>ogrodzenie i utwardzenie terenu</t>
  </si>
  <si>
    <t>łącznik</t>
  </si>
  <si>
    <t>ogrodzenie z PUP</t>
  </si>
  <si>
    <t xml:space="preserve">okna - wymiana w w/w budynku </t>
  </si>
  <si>
    <t>Most w Nowej Wsi</t>
  </si>
  <si>
    <t>Boisko - Orlik 2012</t>
  </si>
  <si>
    <t>kapitalny remont</t>
  </si>
  <si>
    <t>Ogółem wartość gruntów:</t>
  </si>
  <si>
    <t>Ogółem wartość budynków i budowli:</t>
  </si>
  <si>
    <t>Wjazd-parking</t>
  </si>
  <si>
    <t>Razem wartość budynków i budowli:</t>
  </si>
  <si>
    <t>Tabela 4</t>
  </si>
  <si>
    <t>bud. mieszkańców domu z zapleczem</t>
  </si>
  <si>
    <t>Tabela 9</t>
  </si>
  <si>
    <t>Tabela 11</t>
  </si>
  <si>
    <t>Tabela 12</t>
  </si>
  <si>
    <t>Tabela 13</t>
  </si>
  <si>
    <t>Tabela 14</t>
  </si>
  <si>
    <t xml:space="preserve">Dom Pomocy Społecznej </t>
  </si>
  <si>
    <t>w Kurowie</t>
  </si>
  <si>
    <t xml:space="preserve">Wielofunkcyjna Placówka Opiekuńczo-Wychowawcza             w Brzeziu 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</si>
  <si>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</si>
  <si>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</si>
  <si>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</si>
  <si>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</si>
  <si>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</si>
  <si>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 xml:space="preserve">Powiatowe Centrum Pomocy </t>
  </si>
  <si>
    <t>Rodzinie we Włocławku</t>
  </si>
  <si>
    <t>Poradnia Psychologiczno</t>
  </si>
  <si>
    <t>Pedagogiczna w Lubieniu Kujawskim</t>
  </si>
  <si>
    <t xml:space="preserve">Powiatowy Zarząd Dróg </t>
  </si>
  <si>
    <t>Zespół Szkół w Lubrańcu</t>
  </si>
  <si>
    <t>Marysinie</t>
  </si>
  <si>
    <t>Zespół Szkół w Izbicy</t>
  </si>
  <si>
    <t>Tabela 15</t>
  </si>
  <si>
    <t>w Rzeżewie</t>
  </si>
  <si>
    <t>dz. PCPR 82</t>
  </si>
  <si>
    <t>rurociągi sieci ciepłowniczej</t>
  </si>
  <si>
    <t>Grunty - ujęte w Starostwie Powiatowym</t>
  </si>
  <si>
    <t>garaż magazynowe</t>
  </si>
  <si>
    <t>Razem wartość gruntów:</t>
  </si>
  <si>
    <t>Udział: 1333/5591</t>
  </si>
  <si>
    <t>Powierzchnia: 0,0655 ha</t>
  </si>
  <si>
    <t>Księga wieczysta: WL1W/00060615/7</t>
  </si>
  <si>
    <t>Lubień Kujawski ul.Wojska Polskiego 18</t>
  </si>
  <si>
    <t xml:space="preserve">Kurowo Parcele </t>
  </si>
  <si>
    <t>Udział:1/1</t>
  </si>
  <si>
    <t>Powierzchnia: 1,3300 ha</t>
  </si>
  <si>
    <t>Księga Wieczysta: WL1W/00049132</t>
  </si>
  <si>
    <t>Działka: 45/4</t>
  </si>
  <si>
    <t>Działka: 44</t>
  </si>
  <si>
    <t>Powierzchnia: 0,1469 ha</t>
  </si>
  <si>
    <t>Działka: 127/1</t>
  </si>
  <si>
    <t>Udział: 6166/50797</t>
  </si>
  <si>
    <t>Powierzchnia 0,1310 ha</t>
  </si>
  <si>
    <t>Księga Wieczysta: WL1W/00068020</t>
  </si>
  <si>
    <t>Działka 127/2</t>
  </si>
  <si>
    <t>Udział: 1/1</t>
  </si>
  <si>
    <t>Powierzchnia 4,8090 ha</t>
  </si>
  <si>
    <t>Księga Wieczysta WL1W/00059698/2</t>
  </si>
  <si>
    <t>ul. Brzeska 51</t>
  </si>
  <si>
    <t>Działka 78</t>
  </si>
  <si>
    <t>Udział: 1512/2649</t>
  </si>
  <si>
    <t>Kujawskiej</t>
  </si>
  <si>
    <t>we Włocławku z/s w Jarantowicach</t>
  </si>
  <si>
    <t>Zespół Szkół im. Wł. Reymonta w Chodczu</t>
  </si>
  <si>
    <t xml:space="preserve">we Włocławku ul. Cyganka </t>
  </si>
  <si>
    <t>Ksiega wieczysta: WL1W/00053358</t>
  </si>
  <si>
    <t>dz. Lubraniec 216</t>
  </si>
  <si>
    <t>dz. Izbica Kujawska 78</t>
  </si>
  <si>
    <t>dz. W-ek ul. Cyganka 28 (86/4)</t>
  </si>
  <si>
    <t>dz. W-ek  ul. Cyganka 28 (86/8)</t>
  </si>
  <si>
    <t>wartość w tys.zł</t>
  </si>
  <si>
    <t>Regon: 910281049</t>
  </si>
  <si>
    <t>Regon: 000213724</t>
  </si>
  <si>
    <t>Regon: 000811840</t>
  </si>
  <si>
    <t>Regon: 000237593</t>
  </si>
  <si>
    <t>Regon: 000866840</t>
  </si>
  <si>
    <t>Regon: 910266038</t>
  </si>
  <si>
    <t>Regon: 910870136</t>
  </si>
  <si>
    <t>Regon: 911255663</t>
  </si>
  <si>
    <t>Regon: 000296762</t>
  </si>
  <si>
    <t>Regon: 910933109</t>
  </si>
  <si>
    <t>Regon: 910868553</t>
  </si>
  <si>
    <t>Regon: 005870438</t>
  </si>
  <si>
    <t>Regon: 001388992</t>
  </si>
  <si>
    <t>Regon: 000218934</t>
  </si>
  <si>
    <t>Regon: 910506117</t>
  </si>
  <si>
    <t>PKD: 8730Z - POMOC SPOŁECZNA Z ZAKWATEROWANIEM DLA OSÓB W PODESZŁYM WIEKU I OSÓB NIEPEŁNOSPRAWNYCH</t>
  </si>
  <si>
    <t>PKD: 8560Z - DZIAŁALNOŚĆ WSPOMAGAJĄCA EDUKACJĘ</t>
  </si>
  <si>
    <t>PKD: 8790Z - POZOSTAŁA POMOC SPOŁECZNA Z ZAKWATEROWANIEM</t>
  </si>
  <si>
    <t>PKD: 4211Z - ROBOTY ZWIĄZANE Z BUDOWĄ DRÓG I AUTOSTRAD</t>
  </si>
  <si>
    <t>PKD: 8413Z - KIEROWANIE W ZAKRESIE EFEKTYWNOŚCI GOSPODAROWANIA</t>
  </si>
  <si>
    <t>PKD: 8411Z - KIEROWANIE PODSTAWOWYMI RODZAJAMI DZIAŁALNOŚCI PUBLICZNEJ</t>
  </si>
  <si>
    <t>PKD: 8899Z - POZOSTAŁA POMOC SPOŁECZNA BEZ ZAKWATEROWANIA, GDZIE INDZIEJ NIESKLASYFIKOWANA</t>
  </si>
  <si>
    <t xml:space="preserve"> </t>
  </si>
  <si>
    <t>Budynek szkolny</t>
  </si>
  <si>
    <t>Budynek szkolno - mieszkalny</t>
  </si>
  <si>
    <t>Lubień Kujawski dz. nr 305/3, 307/4</t>
  </si>
  <si>
    <t xml:space="preserve">Lubień Kujawski dz. nr 307/6, 307/7, 307/8, 307/9, 307/10, 307/11, 307/12, 307/13, 307/14, 307/15 </t>
  </si>
  <si>
    <t>kapitalny remont głównego korytarza</t>
  </si>
  <si>
    <t>pomieszczenie socjalne</t>
  </si>
  <si>
    <t>parking</t>
  </si>
  <si>
    <t xml:space="preserve">  </t>
  </si>
  <si>
    <t>w Kowalu</t>
  </si>
  <si>
    <t>ogrodzenie z elementami murowanymi 120 mb</t>
  </si>
  <si>
    <t>Jednostki organizacyjne powiatu włocławskiego nie posiadające osobowości prawnej.</t>
  </si>
  <si>
    <t>RÓŻNICE</t>
  </si>
  <si>
    <t>Wartość gruntu</t>
  </si>
  <si>
    <t>Urządzenia techniczne</t>
  </si>
  <si>
    <t>własnośc powiatu</t>
  </si>
  <si>
    <t xml:space="preserve">Brzezie dz. Nr 91        </t>
  </si>
  <si>
    <t>Brzezie dz. Nr 89/1</t>
  </si>
  <si>
    <t xml:space="preserve">Udział: </t>
  </si>
  <si>
    <t>Powierzchnia:</t>
  </si>
  <si>
    <t xml:space="preserve">Księga Wieczysta: </t>
  </si>
  <si>
    <t>Kowal dz. 781/2</t>
  </si>
  <si>
    <t>Kowal dz. 781/1</t>
  </si>
  <si>
    <t>Kowal dz. 781/3</t>
  </si>
  <si>
    <t xml:space="preserve">Kowal dz. 782 </t>
  </si>
  <si>
    <t>Choceń dz. nr 472</t>
  </si>
  <si>
    <t>własność powiatu /w trwałym zarządzie jednostki</t>
  </si>
  <si>
    <t>Udział: 3/8</t>
  </si>
  <si>
    <t>Włocławek ul. Kapitulna 24 dz. nr 5/24</t>
  </si>
  <si>
    <t>Włocławek ul. Wysoka 2 dz. nr 5/22</t>
  </si>
  <si>
    <t>dz. nr 82 - W-ek ul. Brzeska</t>
  </si>
  <si>
    <t>Budynki, lokale i obiekty inżynierii lądowej i wodnej dot. budowanego w 2004r obiektu dla osób niepełnosprawnych (za 2 łazienki)</t>
  </si>
  <si>
    <t>pozycja w bilansie</t>
  </si>
  <si>
    <t>A.II.1.1</t>
  </si>
  <si>
    <t>A.II.1.2</t>
  </si>
  <si>
    <t>Obiekty inżynierii lądowej i wodnej</t>
  </si>
  <si>
    <t>A.II.1.3</t>
  </si>
  <si>
    <t>Kotły i maszyny energetyczne</t>
  </si>
  <si>
    <t>Maszyny, urzadzenia i aparaty ogólnego zastosowania</t>
  </si>
  <si>
    <t>A.II.1.4</t>
  </si>
  <si>
    <t>A.II.1.5</t>
  </si>
  <si>
    <t>Środki transportu</t>
  </si>
  <si>
    <t>Narzędzia, przyrządy, ruchomości i wyposażenie, gdzie indziej niesklasyfikowane</t>
  </si>
  <si>
    <t>Maszyny, urzadzenia i aparaty specjalistyczne</t>
  </si>
  <si>
    <t xml:space="preserve">Powiatowy Inspektorat </t>
  </si>
  <si>
    <t>Nadzoru Budowlanego</t>
  </si>
  <si>
    <t>Razem wartość pozostałego mienia:</t>
  </si>
  <si>
    <t>Tabela 16</t>
  </si>
  <si>
    <t>Ogółem wartość pozostałego mienia:</t>
  </si>
  <si>
    <t>Całkowita wartość gruntów, budynków i budowli oraz pozostałego mienia powiatu:</t>
  </si>
  <si>
    <t>Powierzchnia: 1,1560 ha</t>
  </si>
  <si>
    <t>Księga Wieczysta: WL1R/00027357/3</t>
  </si>
  <si>
    <t>Powierzchnia: 1,1400 ha</t>
  </si>
  <si>
    <t>Księga Wieczysta: WL1W/000059699/9</t>
  </si>
  <si>
    <t>Powierzchnia: 0,0099 ha</t>
  </si>
  <si>
    <t>Księga Wieczysta: WL1W/00059699/9</t>
  </si>
  <si>
    <t>Brzezie dz. Nr 89/9</t>
  </si>
  <si>
    <t>Powierzchnia: 6,3032</t>
  </si>
  <si>
    <t>Udział: 781/1</t>
  </si>
  <si>
    <t>Powierzchnia: 0,4207 ha</t>
  </si>
  <si>
    <t>Księga Wieczysta: WL1W/00046882/5</t>
  </si>
  <si>
    <t>Powierzchnia: 0,1149 ha</t>
  </si>
  <si>
    <t>Księga Wieczysta: WL1W/00009069/9</t>
  </si>
  <si>
    <t>Powierzchnia: 0,0304 ha</t>
  </si>
  <si>
    <t>Księga Wieczysta:  WL1W/00009069/9</t>
  </si>
  <si>
    <t>Powierzchnia: 0,1969 ha</t>
  </si>
  <si>
    <t>Księga Wieczysta: WL1W/00008808/5</t>
  </si>
  <si>
    <t>Powierzchnia: 2,1103 ha</t>
  </si>
  <si>
    <t>Księga Wieczysta: WL1W/00047949/0</t>
  </si>
  <si>
    <t>Księga Wieczysta: WL1W/00019856/6</t>
  </si>
  <si>
    <t>Księga Wieczysta:  WL1W/00000836/4</t>
  </si>
  <si>
    <t>Park dz. nr 6/4</t>
  </si>
  <si>
    <t>Powierzchnia: 1,5444 ha</t>
  </si>
  <si>
    <t>Księga Wieczysta: WL1W/00000836/4</t>
  </si>
  <si>
    <t>Powierzchnia: 0,0095 ha</t>
  </si>
  <si>
    <t>Księga Wieczysta: WL1W/00059994/7</t>
  </si>
  <si>
    <t>Powierzchnia: 0,0538 ha</t>
  </si>
  <si>
    <t>Powierzchnia: 0,1260 ha</t>
  </si>
  <si>
    <t>Księga Wieczysta: WL1W/00066429/8</t>
  </si>
  <si>
    <t>Powierzchnia: 0,0093 ha</t>
  </si>
  <si>
    <t>Księga Wieczysta: WL1W/00063857/6</t>
  </si>
  <si>
    <t>Powierzchnia: 0,1979 ha</t>
  </si>
  <si>
    <t>Powierzchnia: 1,0937 ha</t>
  </si>
  <si>
    <t>Księga Wieczysta: WL1W/00060004/1</t>
  </si>
  <si>
    <t>Powierzchnia: 0,0548 ha</t>
  </si>
  <si>
    <t>Księga Wieczysta: WL1W/00002704/4</t>
  </si>
  <si>
    <t>Powierzchnia: 3,2986 ha</t>
  </si>
  <si>
    <t>Księga wieczysta: WL1W/00060003/4</t>
  </si>
  <si>
    <t>Powierzchnia: 1,1370 ha</t>
  </si>
  <si>
    <t>Informacja o stanie mienia komunalnego na dzień 31 grudnia 2015 r.</t>
  </si>
  <si>
    <t>Udział: 2425/2675</t>
  </si>
  <si>
    <t>Brzezie dz. Nr 89/8</t>
  </si>
  <si>
    <t>Powierzchnia: 1,4093</t>
  </si>
  <si>
    <t>Powierzchnia: 0,1849 ha</t>
  </si>
  <si>
    <t>Wilkowiczki dz. nr 6/3, 6/5, 6/11, 6/13</t>
  </si>
  <si>
    <t>dz. Chodecz 505,</t>
  </si>
  <si>
    <t>Chodecz dz. nr 371, 148/5, 149/5, 149/7</t>
  </si>
  <si>
    <t>Powierzchnia: 0,2117 ha</t>
  </si>
  <si>
    <t>Księga Wieczysta: WL1W/00056620/</t>
  </si>
  <si>
    <t>Działka: 425/11</t>
  </si>
  <si>
    <t>Załącznik nr 6 do sprawozdania z wykonania Budżetu Powiatu Włocławskiego za rok 2015</t>
  </si>
  <si>
    <t xml:space="preserve">Załącznik                                                                                        do uchwały nr  211 /16 Zarządu Powiatu we Włocławku z dnia 28 kwietnia 2016 r </t>
  </si>
  <si>
    <t>Symbol KŚT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</si>
</sst>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\ _z_ł_-;\-* #,##0.000\ _z_ł_-;_-* &quot;-&quot;??\ _z_ł_-;_-@_-"/>
    <numFmt numFmtId="170" formatCode="#,##0.00_ ;[Red]\-#,##0.00\ 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sz val="12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  <font>
      <sz val="15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Cambria"/>
      <family val="1"/>
    </font>
    <font>
      <b/>
      <sz val="13"/>
      <name val="Cambria"/>
      <family val="1"/>
    </font>
    <font>
      <sz val="13"/>
      <name val="Arial CE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ambria"/>
      <family val="1"/>
    </font>
    <font>
      <b/>
      <sz val="13"/>
      <name val="Arial CE"/>
      <family val="0"/>
    </font>
    <font>
      <b/>
      <i/>
      <sz val="13"/>
      <name val="Times New Roman"/>
      <family val="1"/>
    </font>
    <font>
      <i/>
      <sz val="13"/>
      <name val="Arial CE"/>
      <family val="0"/>
    </font>
    <font>
      <u val="single"/>
      <sz val="13"/>
      <name val="Times New Roman"/>
      <family val="1"/>
    </font>
    <font>
      <sz val="11"/>
      <name val="Times New Roman"/>
      <family val="1"/>
    </font>
    <font>
      <b/>
      <i/>
      <sz val="13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horizontal="right"/>
    </xf>
    <xf numFmtId="40" fontId="4" fillId="0" borderId="0" xfId="0" applyNumberFormat="1" applyFont="1" applyBorder="1" applyAlignment="1">
      <alignment horizontal="right"/>
    </xf>
    <xf numFmtId="40" fontId="13" fillId="0" borderId="0" xfId="0" applyNumberFormat="1" applyFont="1" applyFill="1" applyBorder="1" applyAlignment="1">
      <alignment horizontal="right"/>
    </xf>
    <xf numFmtId="40" fontId="13" fillId="0" borderId="0" xfId="0" applyNumberFormat="1" applyFont="1" applyFill="1" applyBorder="1" applyAlignment="1">
      <alignment horizontal="right" vertical="center"/>
    </xf>
    <xf numFmtId="40" fontId="13" fillId="0" borderId="0" xfId="0" applyNumberFormat="1" applyFont="1" applyBorder="1" applyAlignment="1">
      <alignment horizontal="right"/>
    </xf>
    <xf numFmtId="40" fontId="12" fillId="0" borderId="11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40" fontId="1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right" vertical="center"/>
    </xf>
    <xf numFmtId="2" fontId="14" fillId="0" borderId="14" xfId="0" applyNumberFormat="1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40" fontId="13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left" vertical="center" wrapText="1"/>
    </xf>
    <xf numFmtId="40" fontId="21" fillId="0" borderId="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left" vertical="center"/>
    </xf>
    <xf numFmtId="40" fontId="14" fillId="0" borderId="0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40" fontId="13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Border="1" applyAlignment="1">
      <alignment horizontal="center"/>
    </xf>
    <xf numFmtId="40" fontId="13" fillId="0" borderId="0" xfId="0" applyNumberFormat="1" applyFont="1" applyBorder="1" applyAlignment="1">
      <alignment horizontal="center"/>
    </xf>
    <xf numFmtId="40" fontId="13" fillId="0" borderId="15" xfId="0" applyNumberFormat="1" applyFont="1" applyFill="1" applyBorder="1" applyAlignment="1">
      <alignment horizontal="center"/>
    </xf>
    <xf numFmtId="40" fontId="21" fillId="0" borderId="0" xfId="0" applyNumberFormat="1" applyFont="1" applyFill="1" applyBorder="1" applyAlignment="1">
      <alignment horizontal="center" vertical="center"/>
    </xf>
    <xf numFmtId="40" fontId="12" fillId="0" borderId="11" xfId="0" applyNumberFormat="1" applyFont="1" applyBorder="1" applyAlignment="1">
      <alignment horizontal="center"/>
    </xf>
    <xf numFmtId="40" fontId="12" fillId="0" borderId="0" xfId="0" applyNumberFormat="1" applyFont="1" applyBorder="1" applyAlignment="1">
      <alignment horizontal="center"/>
    </xf>
    <xf numFmtId="40" fontId="7" fillId="0" borderId="0" xfId="0" applyNumberFormat="1" applyFont="1" applyBorder="1" applyAlignment="1">
      <alignment horizont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40" fontId="13" fillId="0" borderId="17" xfId="0" applyNumberFormat="1" applyFont="1" applyFill="1" applyBorder="1" applyAlignment="1">
      <alignment horizontal="right" vertical="center"/>
    </xf>
    <xf numFmtId="40" fontId="13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top" wrapText="1"/>
    </xf>
    <xf numFmtId="40" fontId="13" fillId="0" borderId="18" xfId="0" applyNumberFormat="1" applyFont="1" applyFill="1" applyBorder="1" applyAlignment="1">
      <alignment horizontal="right" vertical="center"/>
    </xf>
    <xf numFmtId="40" fontId="13" fillId="0" borderId="18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left" vertical="top" wrapText="1"/>
    </xf>
    <xf numFmtId="40" fontId="13" fillId="0" borderId="20" xfId="0" applyNumberFormat="1" applyFont="1" applyFill="1" applyBorder="1" applyAlignment="1">
      <alignment horizontal="right" vertical="center"/>
    </xf>
    <xf numFmtId="40" fontId="1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40" fontId="13" fillId="0" borderId="19" xfId="0" applyNumberFormat="1" applyFont="1" applyFill="1" applyBorder="1" applyAlignment="1">
      <alignment horizontal="right" vertical="center"/>
    </xf>
    <xf numFmtId="40" fontId="13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left" vertical="center"/>
    </xf>
    <xf numFmtId="40" fontId="13" fillId="0" borderId="21" xfId="0" applyNumberFormat="1" applyFont="1" applyFill="1" applyBorder="1" applyAlignment="1">
      <alignment horizontal="right" vertical="center"/>
    </xf>
    <xf numFmtId="40" fontId="13" fillId="0" borderId="21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left"/>
    </xf>
    <xf numFmtId="40" fontId="13" fillId="0" borderId="21" xfId="0" applyNumberFormat="1" applyFont="1" applyFill="1" applyBorder="1" applyAlignment="1">
      <alignment horizontal="right"/>
    </xf>
    <xf numFmtId="40" fontId="13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 vertical="center"/>
    </xf>
    <xf numFmtId="40" fontId="12" fillId="33" borderId="21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left" vertical="center"/>
    </xf>
    <xf numFmtId="40" fontId="12" fillId="0" borderId="21" xfId="0" applyNumberFormat="1" applyFont="1" applyFill="1" applyBorder="1" applyAlignment="1">
      <alignment horizontal="right" vertical="center"/>
    </xf>
    <xf numFmtId="40" fontId="12" fillId="0" borderId="2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indent="2"/>
    </xf>
    <xf numFmtId="40" fontId="12" fillId="33" borderId="21" xfId="0" applyNumberFormat="1" applyFont="1" applyFill="1" applyBorder="1" applyAlignment="1">
      <alignment horizontal="right" vertical="center"/>
    </xf>
    <xf numFmtId="0" fontId="12" fillId="33" borderId="2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40" fontId="12" fillId="0" borderId="21" xfId="0" applyNumberFormat="1" applyFont="1" applyFill="1" applyBorder="1" applyAlignment="1">
      <alignment horizontal="left" vertical="center" wrapText="1"/>
    </xf>
    <xf numFmtId="40" fontId="13" fillId="0" borderId="21" xfId="0" applyNumberFormat="1" applyFont="1" applyFill="1" applyBorder="1" applyAlignment="1">
      <alignment horizontal="right" vertical="center" wrapText="1"/>
    </xf>
    <xf numFmtId="40" fontId="13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left" vertical="center"/>
    </xf>
    <xf numFmtId="40" fontId="13" fillId="0" borderId="18" xfId="0" applyNumberFormat="1" applyFont="1" applyFill="1" applyBorder="1" applyAlignment="1">
      <alignment horizontal="right" vertical="center" wrapText="1"/>
    </xf>
    <xf numFmtId="40" fontId="13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/>
    </xf>
    <xf numFmtId="0" fontId="21" fillId="33" borderId="22" xfId="0" applyFont="1" applyFill="1" applyBorder="1" applyAlignment="1">
      <alignment horizontal="right" vertical="center" wrapText="1"/>
    </xf>
    <xf numFmtId="0" fontId="21" fillId="33" borderId="22" xfId="0" applyFont="1" applyFill="1" applyBorder="1" applyAlignment="1">
      <alignment horizontal="left" vertical="center" wrapText="1"/>
    </xf>
    <xf numFmtId="40" fontId="21" fillId="33" borderId="22" xfId="0" applyNumberFormat="1" applyFont="1" applyFill="1" applyBorder="1" applyAlignment="1">
      <alignment horizontal="right" vertical="center"/>
    </xf>
    <xf numFmtId="40" fontId="21" fillId="33" borderId="22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vertical="center" wrapText="1"/>
    </xf>
    <xf numFmtId="40" fontId="14" fillId="0" borderId="18" xfId="0" applyNumberFormat="1" applyFont="1" applyFill="1" applyBorder="1" applyAlignment="1">
      <alignment horizontal="right"/>
    </xf>
    <xf numFmtId="40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0" fontId="21" fillId="33" borderId="19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 wrapText="1"/>
    </xf>
    <xf numFmtId="0" fontId="13" fillId="33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/>
    </xf>
    <xf numFmtId="40" fontId="13" fillId="0" borderId="17" xfId="0" applyNumberFormat="1" applyFont="1" applyFill="1" applyBorder="1" applyAlignment="1">
      <alignment horizontal="right"/>
    </xf>
    <xf numFmtId="40" fontId="13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 vertical="center" wrapText="1"/>
    </xf>
    <xf numFmtId="40" fontId="12" fillId="0" borderId="18" xfId="0" applyNumberFormat="1" applyFont="1" applyFill="1" applyBorder="1" applyAlignment="1">
      <alignment horizontal="right" vertical="center" wrapText="1"/>
    </xf>
    <xf numFmtId="40" fontId="12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 horizontal="left" vertical="center" wrapText="1"/>
    </xf>
    <xf numFmtId="2" fontId="13" fillId="0" borderId="19" xfId="0" applyNumberFormat="1" applyFont="1" applyFill="1" applyBorder="1" applyAlignment="1">
      <alignment horizontal="left"/>
    </xf>
    <xf numFmtId="0" fontId="13" fillId="33" borderId="21" xfId="0" applyFont="1" applyFill="1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left"/>
    </xf>
    <xf numFmtId="40" fontId="12" fillId="0" borderId="21" xfId="0" applyNumberFormat="1" applyFont="1" applyFill="1" applyBorder="1" applyAlignment="1">
      <alignment horizontal="right"/>
    </xf>
    <xf numFmtId="40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vertical="center" indent="1"/>
    </xf>
    <xf numFmtId="40" fontId="12" fillId="33" borderId="21" xfId="0" applyNumberFormat="1" applyFont="1" applyFill="1" applyBorder="1" applyAlignment="1">
      <alignment horizontal="right"/>
    </xf>
    <xf numFmtId="40" fontId="12" fillId="33" borderId="21" xfId="0" applyNumberFormat="1" applyFont="1" applyFill="1" applyBorder="1" applyAlignment="1">
      <alignment horizontal="center"/>
    </xf>
    <xf numFmtId="0" fontId="12" fillId="33" borderId="21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40" fontId="12" fillId="0" borderId="21" xfId="0" applyNumberFormat="1" applyFont="1" applyBorder="1" applyAlignment="1">
      <alignment horizontal="right"/>
    </xf>
    <xf numFmtId="40" fontId="12" fillId="0" borderId="21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wrapText="1"/>
    </xf>
    <xf numFmtId="0" fontId="13" fillId="0" borderId="18" xfId="0" applyFont="1" applyBorder="1" applyAlignment="1">
      <alignment vertical="top" wrapText="1"/>
    </xf>
    <xf numFmtId="2" fontId="13" fillId="0" borderId="18" xfId="0" applyNumberFormat="1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/>
    </xf>
    <xf numFmtId="2" fontId="13" fillId="0" borderId="19" xfId="0" applyNumberFormat="1" applyFont="1" applyFill="1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right" vertical="center" wrapText="1"/>
    </xf>
    <xf numFmtId="40" fontId="12" fillId="0" borderId="21" xfId="0" applyNumberFormat="1" applyFont="1" applyFill="1" applyBorder="1" applyAlignment="1">
      <alignment horizontal="right" vertical="center" wrapText="1"/>
    </xf>
    <xf numFmtId="40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left" vertical="center" wrapText="1" indent="1"/>
    </xf>
    <xf numFmtId="2" fontId="12" fillId="0" borderId="21" xfId="0" applyNumberFormat="1" applyFont="1" applyFill="1" applyBorder="1" applyAlignment="1">
      <alignment horizontal="left" vertical="center" wrapText="1"/>
    </xf>
    <xf numFmtId="40" fontId="13" fillId="0" borderId="21" xfId="0" applyNumberFormat="1" applyFont="1" applyFill="1" applyBorder="1" applyAlignment="1">
      <alignment horizontal="right" vertical="center" wrapText="1" indent="1"/>
    </xf>
    <xf numFmtId="0" fontId="12" fillId="0" borderId="18" xfId="0" applyNumberFormat="1" applyFont="1" applyFill="1" applyBorder="1" applyAlignment="1">
      <alignment horizontal="right" vertical="center" wrapText="1"/>
    </xf>
    <xf numFmtId="40" fontId="13" fillId="0" borderId="18" xfId="0" applyNumberFormat="1" applyFont="1" applyFill="1" applyBorder="1" applyAlignment="1">
      <alignment horizontal="right" vertical="center" wrapText="1" indent="1"/>
    </xf>
    <xf numFmtId="0" fontId="13" fillId="0" borderId="17" xfId="0" applyFont="1" applyFill="1" applyBorder="1" applyAlignment="1">
      <alignment horizontal="right" wrapText="1"/>
    </xf>
    <xf numFmtId="0" fontId="13" fillId="33" borderId="21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left" wrapText="1"/>
    </xf>
    <xf numFmtId="40" fontId="13" fillId="0" borderId="18" xfId="0" applyNumberFormat="1" applyFont="1" applyFill="1" applyBorder="1" applyAlignment="1">
      <alignment horizontal="right"/>
    </xf>
    <xf numFmtId="40" fontId="13" fillId="0" borderId="18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vertical="top" wrapText="1"/>
    </xf>
    <xf numFmtId="40" fontId="13" fillId="0" borderId="19" xfId="0" applyNumberFormat="1" applyFont="1" applyFill="1" applyBorder="1" applyAlignment="1">
      <alignment horizontal="right"/>
    </xf>
    <xf numFmtId="40" fontId="13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6" fillId="0" borderId="21" xfId="0" applyFont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40" fontId="13" fillId="33" borderId="21" xfId="0" applyNumberFormat="1" applyFont="1" applyFill="1" applyBorder="1" applyAlignment="1">
      <alignment horizontal="right" vertical="center"/>
    </xf>
    <xf numFmtId="40" fontId="13" fillId="33" borderId="21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left" vertical="center"/>
    </xf>
    <xf numFmtId="2" fontId="12" fillId="0" borderId="18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2" fontId="13" fillId="0" borderId="17" xfId="0" applyNumberFormat="1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top" wrapText="1"/>
    </xf>
    <xf numFmtId="40" fontId="12" fillId="0" borderId="18" xfId="0" applyNumberFormat="1" applyFont="1" applyFill="1" applyBorder="1" applyAlignment="1">
      <alignment horizontal="right" vertical="center"/>
    </xf>
    <xf numFmtId="40" fontId="12" fillId="0" borderId="18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170" fontId="12" fillId="0" borderId="21" xfId="0" applyNumberFormat="1" applyFont="1" applyFill="1" applyBorder="1" applyAlignment="1">
      <alignment horizontal="left" vertical="center" wrapText="1"/>
    </xf>
    <xf numFmtId="40" fontId="13" fillId="0" borderId="17" xfId="0" applyNumberFormat="1" applyFont="1" applyFill="1" applyBorder="1" applyAlignment="1">
      <alignment horizontal="right" vertical="center" wrapText="1"/>
    </xf>
    <xf numFmtId="40" fontId="13" fillId="0" borderId="17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left" vertical="center" wrapText="1"/>
    </xf>
    <xf numFmtId="40" fontId="12" fillId="0" borderId="19" xfId="0" applyNumberFormat="1" applyFont="1" applyFill="1" applyBorder="1" applyAlignment="1">
      <alignment horizontal="right"/>
    </xf>
    <xf numFmtId="40" fontId="12" fillId="0" borderId="19" xfId="0" applyNumberFormat="1" applyFont="1" applyFill="1" applyBorder="1" applyAlignment="1">
      <alignment horizont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right" wrapText="1"/>
    </xf>
    <xf numFmtId="0" fontId="13" fillId="0" borderId="18" xfId="0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left"/>
    </xf>
    <xf numFmtId="0" fontId="13" fillId="0" borderId="20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40" fontId="24" fillId="0" borderId="21" xfId="0" applyNumberFormat="1" applyFont="1" applyFill="1" applyBorder="1" applyAlignment="1">
      <alignment horizontal="right"/>
    </xf>
    <xf numFmtId="40" fontId="24" fillId="0" borderId="21" xfId="0" applyNumberFormat="1" applyFont="1" applyFill="1" applyBorder="1" applyAlignment="1">
      <alignment horizontal="center"/>
    </xf>
    <xf numFmtId="40" fontId="24" fillId="0" borderId="21" xfId="0" applyNumberFormat="1" applyFont="1" applyFill="1" applyBorder="1" applyAlignment="1">
      <alignment horizontal="right" vertical="center" wrapText="1"/>
    </xf>
    <xf numFmtId="40" fontId="24" fillId="0" borderId="21" xfId="0" applyNumberFormat="1" applyFont="1" applyFill="1" applyBorder="1" applyAlignment="1">
      <alignment horizontal="center" vertical="center" wrapText="1"/>
    </xf>
    <xf numFmtId="40" fontId="24" fillId="0" borderId="21" xfId="0" applyNumberFormat="1" applyFont="1" applyFill="1" applyBorder="1" applyAlignment="1">
      <alignment horizontal="right" vertical="center"/>
    </xf>
    <xf numFmtId="40" fontId="24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vertical="center" wrapText="1"/>
    </xf>
    <xf numFmtId="40" fontId="13" fillId="0" borderId="21" xfId="0" applyNumberFormat="1" applyFont="1" applyBorder="1" applyAlignment="1">
      <alignment horizontal="right"/>
    </xf>
    <xf numFmtId="40" fontId="13" fillId="0" borderId="21" xfId="0" applyNumberFormat="1" applyFont="1" applyBorder="1" applyAlignment="1">
      <alignment horizontal="center"/>
    </xf>
    <xf numFmtId="40" fontId="13" fillId="0" borderId="18" xfId="0" applyNumberFormat="1" applyFont="1" applyBorder="1" applyAlignment="1">
      <alignment horizontal="right"/>
    </xf>
    <xf numFmtId="40" fontId="13" fillId="0" borderId="18" xfId="0" applyNumberFormat="1" applyFont="1" applyBorder="1" applyAlignment="1">
      <alignment horizontal="center"/>
    </xf>
    <xf numFmtId="40" fontId="21" fillId="0" borderId="21" xfId="0" applyNumberFormat="1" applyFont="1" applyFill="1" applyBorder="1" applyAlignment="1">
      <alignment horizontal="right" vertical="center"/>
    </xf>
    <xf numFmtId="40" fontId="21" fillId="0" borderId="2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right"/>
    </xf>
    <xf numFmtId="0" fontId="23" fillId="0" borderId="21" xfId="0" applyFont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left"/>
    </xf>
    <xf numFmtId="40" fontId="13" fillId="0" borderId="20" xfId="0" applyNumberFormat="1" applyFont="1" applyFill="1" applyBorder="1" applyAlignment="1">
      <alignment horizontal="right"/>
    </xf>
    <xf numFmtId="40" fontId="13" fillId="0" borderId="20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left"/>
    </xf>
    <xf numFmtId="0" fontId="13" fillId="33" borderId="21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indent="1"/>
    </xf>
    <xf numFmtId="0" fontId="12" fillId="0" borderId="21" xfId="0" applyFont="1" applyBorder="1" applyAlignment="1">
      <alignment/>
    </xf>
    <xf numFmtId="2" fontId="23" fillId="0" borderId="21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right" vertical="top" wrapText="1"/>
    </xf>
    <xf numFmtId="40" fontId="12" fillId="0" borderId="21" xfId="0" applyNumberFormat="1" applyFont="1" applyFill="1" applyBorder="1" applyAlignment="1">
      <alignment horizontal="right" vertical="top" wrapText="1"/>
    </xf>
    <xf numFmtId="40" fontId="12" fillId="0" borderId="21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right" wrapText="1"/>
    </xf>
    <xf numFmtId="0" fontId="13" fillId="33" borderId="18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40" fontId="14" fillId="0" borderId="21" xfId="0" applyNumberFormat="1" applyFont="1" applyFill="1" applyBorder="1" applyAlignment="1">
      <alignment horizontal="right"/>
    </xf>
    <xf numFmtId="40" fontId="14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right" vertical="top"/>
    </xf>
    <xf numFmtId="0" fontId="12" fillId="0" borderId="18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21" fillId="33" borderId="23" xfId="0" applyFont="1" applyFill="1" applyBorder="1" applyAlignment="1">
      <alignment horizontal="right" vertical="center" wrapText="1"/>
    </xf>
    <xf numFmtId="0" fontId="21" fillId="33" borderId="23" xfId="0" applyFont="1" applyFill="1" applyBorder="1" applyAlignment="1">
      <alignment horizontal="left" vertical="center" wrapText="1"/>
    </xf>
    <xf numFmtId="40" fontId="21" fillId="33" borderId="23" xfId="0" applyNumberFormat="1" applyFont="1" applyFill="1" applyBorder="1" applyAlignment="1">
      <alignment horizontal="right" vertical="center"/>
    </xf>
    <xf numFmtId="40" fontId="21" fillId="33" borderId="23" xfId="0" applyNumberFormat="1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left" vertical="center"/>
    </xf>
    <xf numFmtId="0" fontId="14" fillId="0" borderId="20" xfId="0" applyFont="1" applyBorder="1" applyAlignment="1">
      <alignment/>
    </xf>
    <xf numFmtId="0" fontId="25" fillId="33" borderId="24" xfId="0" applyFont="1" applyFill="1" applyBorder="1" applyAlignment="1">
      <alignment horizontal="right"/>
    </xf>
    <xf numFmtId="0" fontId="21" fillId="33" borderId="24" xfId="0" applyFont="1" applyFill="1" applyBorder="1" applyAlignment="1">
      <alignment horizontal="left" vertical="center"/>
    </xf>
    <xf numFmtId="40" fontId="21" fillId="33" borderId="25" xfId="0" applyNumberFormat="1" applyFont="1" applyFill="1" applyBorder="1" applyAlignment="1">
      <alignment horizontal="right"/>
    </xf>
    <xf numFmtId="40" fontId="21" fillId="33" borderId="25" xfId="0" applyNumberFormat="1" applyFont="1" applyFill="1" applyBorder="1" applyAlignment="1">
      <alignment horizontal="center"/>
    </xf>
    <xf numFmtId="0" fontId="21" fillId="33" borderId="24" xfId="0" applyFont="1" applyFill="1" applyBorder="1" applyAlignment="1">
      <alignment horizontal="left"/>
    </xf>
    <xf numFmtId="0" fontId="21" fillId="33" borderId="26" xfId="0" applyFont="1" applyFill="1" applyBorder="1" applyAlignment="1">
      <alignment horizontal="right" wrapText="1"/>
    </xf>
    <xf numFmtId="0" fontId="21" fillId="33" borderId="26" xfId="0" applyFont="1" applyFill="1" applyBorder="1" applyAlignment="1">
      <alignment horizontal="left" vertical="center"/>
    </xf>
    <xf numFmtId="40" fontId="21" fillId="33" borderId="26" xfId="0" applyNumberFormat="1" applyFont="1" applyFill="1" applyBorder="1" applyAlignment="1">
      <alignment horizontal="right"/>
    </xf>
    <xf numFmtId="40" fontId="21" fillId="33" borderId="26" xfId="0" applyNumberFormat="1" applyFont="1" applyFill="1" applyBorder="1" applyAlignment="1">
      <alignment horizontal="center"/>
    </xf>
    <xf numFmtId="0" fontId="21" fillId="33" borderId="26" xfId="0" applyFont="1" applyFill="1" applyBorder="1" applyAlignment="1">
      <alignment horizontal="left"/>
    </xf>
    <xf numFmtId="0" fontId="21" fillId="33" borderId="27" xfId="0" applyFont="1" applyFill="1" applyBorder="1" applyAlignment="1">
      <alignment horizontal="right" wrapText="1"/>
    </xf>
    <xf numFmtId="0" fontId="21" fillId="33" borderId="27" xfId="0" applyFont="1" applyFill="1" applyBorder="1" applyAlignment="1">
      <alignment horizontal="left" vertical="center"/>
    </xf>
    <xf numFmtId="40" fontId="21" fillId="33" borderId="27" xfId="0" applyNumberFormat="1" applyFont="1" applyFill="1" applyBorder="1" applyAlignment="1">
      <alignment horizontal="right"/>
    </xf>
    <xf numFmtId="0" fontId="21" fillId="33" borderId="27" xfId="0" applyFont="1" applyFill="1" applyBorder="1" applyAlignment="1">
      <alignment horizontal="left"/>
    </xf>
    <xf numFmtId="0" fontId="21" fillId="33" borderId="28" xfId="0" applyFont="1" applyFill="1" applyBorder="1" applyAlignment="1">
      <alignment horizontal="right" wrapText="1"/>
    </xf>
    <xf numFmtId="0" fontId="21" fillId="33" borderId="28" xfId="0" applyFont="1" applyFill="1" applyBorder="1" applyAlignment="1">
      <alignment horizontal="left" vertical="center" wrapText="1"/>
    </xf>
    <xf numFmtId="40" fontId="21" fillId="33" borderId="28" xfId="0" applyNumberFormat="1" applyFont="1" applyFill="1" applyBorder="1" applyAlignment="1">
      <alignment horizontal="right" vertical="center"/>
    </xf>
    <xf numFmtId="40" fontId="21" fillId="33" borderId="28" xfId="0" applyNumberFormat="1" applyFont="1" applyFill="1" applyBorder="1" applyAlignment="1">
      <alignment horizontal="center"/>
    </xf>
    <xf numFmtId="0" fontId="21" fillId="33" borderId="28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3" fillId="33" borderId="21" xfId="0" applyFont="1" applyFill="1" applyBorder="1" applyAlignment="1">
      <alignment horizontal="left" vertical="center"/>
    </xf>
    <xf numFmtId="0" fontId="13" fillId="0" borderId="21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vertical="top" wrapText="1"/>
    </xf>
    <xf numFmtId="0" fontId="13" fillId="33" borderId="20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3"/>
  <sheetViews>
    <sheetView tabSelected="1" zoomScale="80" zoomScaleNormal="80" zoomScaleSheetLayoutView="100" zoomScalePageLayoutView="0" workbookViewId="0" topLeftCell="A1">
      <selection activeCell="C15" sqref="C15"/>
    </sheetView>
  </sheetViews>
  <sheetFormatPr defaultColWidth="9.00390625" defaultRowHeight="15.75" customHeight="1"/>
  <cols>
    <col min="1" max="1" width="28.25390625" style="42" customWidth="1"/>
    <col min="2" max="2" width="17.75390625" style="42" hidden="1" customWidth="1"/>
    <col min="3" max="3" width="10.625" style="42" customWidth="1"/>
    <col min="4" max="4" width="47.25390625" style="5" customWidth="1"/>
    <col min="5" max="5" width="18.75390625" style="33" hidden="1" customWidth="1"/>
    <col min="6" max="6" width="43.125" style="74" customWidth="1"/>
    <col min="7" max="7" width="18.75390625" style="33" hidden="1" customWidth="1"/>
    <col min="8" max="8" width="33.25390625" style="5" customWidth="1"/>
    <col min="9" max="9" width="20.25390625" style="2" customWidth="1"/>
    <col min="10" max="16384" width="9.125" style="2" customWidth="1"/>
  </cols>
  <sheetData>
    <row r="1" spans="1:9" s="3" customFormat="1" ht="72" customHeight="1">
      <c r="A1" s="34"/>
      <c r="B1" s="34"/>
      <c r="C1" s="34"/>
      <c r="D1" s="6"/>
      <c r="E1" s="26"/>
      <c r="F1" s="65"/>
      <c r="G1" s="26"/>
      <c r="H1" s="293" t="s">
        <v>265</v>
      </c>
      <c r="I1" s="3" t="s">
        <v>172</v>
      </c>
    </row>
    <row r="2" spans="1:8" s="3" customFormat="1" ht="23.25" customHeight="1">
      <c r="A2" s="34"/>
      <c r="B2" s="34"/>
      <c r="C2" s="34"/>
      <c r="D2" s="6"/>
      <c r="E2" s="26"/>
      <c r="F2" s="65"/>
      <c r="G2" s="26"/>
      <c r="H2" s="293"/>
    </row>
    <row r="3" spans="1:8" s="3" customFormat="1" ht="41.25" customHeight="1">
      <c r="A3" s="34"/>
      <c r="B3" s="34"/>
      <c r="C3" s="34"/>
      <c r="D3" s="6"/>
      <c r="E3" s="26"/>
      <c r="F3" s="293" t="s">
        <v>264</v>
      </c>
      <c r="G3" s="26"/>
      <c r="H3" s="293"/>
    </row>
    <row r="4" spans="1:8" s="3" customFormat="1" ht="24" customHeight="1" thickBot="1">
      <c r="A4" s="34"/>
      <c r="B4" s="34"/>
      <c r="C4" s="34"/>
      <c r="D4" s="6"/>
      <c r="E4" s="26"/>
      <c r="F4" s="65"/>
      <c r="G4" s="26"/>
      <c r="H4" s="6"/>
    </row>
    <row r="5" spans="1:8" s="3" customFormat="1" ht="24" customHeight="1" thickBot="1">
      <c r="A5" s="316" t="s">
        <v>253</v>
      </c>
      <c r="B5" s="317"/>
      <c r="C5" s="317"/>
      <c r="D5" s="317"/>
      <c r="E5" s="317"/>
      <c r="F5" s="317"/>
      <c r="G5" s="317"/>
      <c r="H5" s="318"/>
    </row>
    <row r="6" spans="1:8" s="4" customFormat="1" ht="15.75" customHeight="1">
      <c r="A6" s="35"/>
      <c r="B6" s="54"/>
      <c r="C6" s="54"/>
      <c r="D6" s="1"/>
      <c r="E6" s="27"/>
      <c r="F6" s="66"/>
      <c r="G6" s="27"/>
      <c r="H6" s="7"/>
    </row>
    <row r="7" spans="1:9" s="4" customFormat="1" ht="24.75" customHeight="1">
      <c r="A7" s="319" t="s">
        <v>175</v>
      </c>
      <c r="B7" s="320"/>
      <c r="C7" s="320"/>
      <c r="D7" s="321"/>
      <c r="E7" s="321"/>
      <c r="F7" s="321"/>
      <c r="G7" s="321"/>
      <c r="H7" s="322"/>
      <c r="I7" s="4" t="s">
        <v>164</v>
      </c>
    </row>
    <row r="8" spans="1:8" s="21" customFormat="1" ht="30" customHeight="1">
      <c r="A8" s="43"/>
      <c r="B8" s="43"/>
      <c r="C8" s="43"/>
      <c r="D8" s="44"/>
      <c r="E8" s="45">
        <v>2014</v>
      </c>
      <c r="F8" s="45">
        <v>2015</v>
      </c>
      <c r="G8" s="46" t="s">
        <v>176</v>
      </c>
      <c r="H8" s="47"/>
    </row>
    <row r="9" spans="1:8" s="11" customFormat="1" ht="15.75" customHeight="1">
      <c r="A9" s="75" t="s">
        <v>0</v>
      </c>
      <c r="B9" s="75"/>
      <c r="C9" s="75"/>
      <c r="D9" s="76"/>
      <c r="E9" s="77"/>
      <c r="F9" s="78"/>
      <c r="G9" s="77"/>
      <c r="H9" s="79"/>
    </row>
    <row r="10" spans="1:8" s="11" customFormat="1" ht="15.75" customHeight="1">
      <c r="A10" s="80" t="s">
        <v>87</v>
      </c>
      <c r="B10" s="80"/>
      <c r="C10" s="80"/>
      <c r="D10" s="323" t="s">
        <v>157</v>
      </c>
      <c r="E10" s="81"/>
      <c r="F10" s="82"/>
      <c r="G10" s="81"/>
      <c r="H10" s="83"/>
    </row>
    <row r="11" spans="1:8" s="11" customFormat="1" ht="15.75" customHeight="1">
      <c r="A11" s="84" t="s">
        <v>88</v>
      </c>
      <c r="B11" s="85"/>
      <c r="C11" s="85"/>
      <c r="D11" s="324"/>
      <c r="E11" s="86"/>
      <c r="F11" s="87"/>
      <c r="G11" s="86"/>
      <c r="H11" s="88"/>
    </row>
    <row r="12" spans="1:8" s="11" customFormat="1" ht="35.25" customHeight="1">
      <c r="A12" s="89" t="s">
        <v>142</v>
      </c>
      <c r="B12" s="90"/>
      <c r="C12" s="90"/>
      <c r="D12" s="325"/>
      <c r="E12" s="91"/>
      <c r="F12" s="92"/>
      <c r="G12" s="91"/>
      <c r="H12" s="93"/>
    </row>
    <row r="13" spans="1:8" s="11" customFormat="1" ht="12.75" customHeight="1">
      <c r="A13" s="94"/>
      <c r="B13" s="94"/>
      <c r="C13" s="94"/>
      <c r="D13" s="95"/>
      <c r="E13" s="96"/>
      <c r="F13" s="97"/>
      <c r="G13" s="96"/>
      <c r="H13" s="98"/>
    </row>
    <row r="14" spans="1:9" s="11" customFormat="1" ht="15.75" customHeight="1">
      <c r="A14" s="99"/>
      <c r="B14" s="99"/>
      <c r="C14" s="99"/>
      <c r="D14" s="100" t="s">
        <v>1</v>
      </c>
      <c r="E14" s="101" t="s">
        <v>141</v>
      </c>
      <c r="F14" s="102" t="s">
        <v>141</v>
      </c>
      <c r="G14" s="101" t="s">
        <v>141</v>
      </c>
      <c r="H14" s="100" t="s">
        <v>2</v>
      </c>
      <c r="I14" s="12"/>
    </row>
    <row r="15" spans="1:8" s="55" customFormat="1" ht="33" customHeight="1">
      <c r="A15" s="94"/>
      <c r="B15" s="103" t="s">
        <v>196</v>
      </c>
      <c r="C15" s="103" t="s">
        <v>266</v>
      </c>
      <c r="D15" s="104"/>
      <c r="E15" s="97"/>
      <c r="F15" s="97"/>
      <c r="G15" s="97"/>
      <c r="H15" s="104"/>
    </row>
    <row r="16" spans="1:8" s="55" customFormat="1" ht="15.75" customHeight="1">
      <c r="A16" s="94"/>
      <c r="B16" s="105" t="s">
        <v>197</v>
      </c>
      <c r="C16" s="105">
        <v>0</v>
      </c>
      <c r="D16" s="106" t="s">
        <v>3</v>
      </c>
      <c r="E16" s="107"/>
      <c r="F16" s="107"/>
      <c r="G16" s="107"/>
      <c r="H16" s="108"/>
    </row>
    <row r="17" spans="1:9" s="11" customFormat="1" ht="15.75" customHeight="1">
      <c r="A17" s="109"/>
      <c r="B17" s="109"/>
      <c r="C17" s="109"/>
      <c r="D17" s="110" t="s">
        <v>114</v>
      </c>
      <c r="E17" s="111">
        <v>157997.02</v>
      </c>
      <c r="F17" s="112">
        <v>157997.02</v>
      </c>
      <c r="G17" s="111">
        <f>F17-E17</f>
        <v>0</v>
      </c>
      <c r="H17" s="113" t="s">
        <v>4</v>
      </c>
      <c r="I17" s="12"/>
    </row>
    <row r="18" spans="1:9" s="11" customFormat="1" ht="15" customHeight="1">
      <c r="A18" s="109"/>
      <c r="B18" s="109"/>
      <c r="C18" s="109"/>
      <c r="D18" s="114" t="s">
        <v>119</v>
      </c>
      <c r="E18" s="111"/>
      <c r="F18" s="112"/>
      <c r="G18" s="111"/>
      <c r="H18" s="115" t="s">
        <v>24</v>
      </c>
      <c r="I18" s="12"/>
    </row>
    <row r="19" spans="1:9" s="11" customFormat="1" ht="15.75" customHeight="1">
      <c r="A19" s="109"/>
      <c r="B19" s="109"/>
      <c r="C19" s="109"/>
      <c r="D19" s="116" t="s">
        <v>115</v>
      </c>
      <c r="E19" s="111"/>
      <c r="F19" s="112"/>
      <c r="G19" s="111"/>
      <c r="H19" s="115"/>
      <c r="I19" s="12"/>
    </row>
    <row r="20" spans="1:9" s="11" customFormat="1" ht="15.75" customHeight="1">
      <c r="A20" s="109"/>
      <c r="B20" s="109"/>
      <c r="C20" s="109"/>
      <c r="D20" s="116" t="s">
        <v>116</v>
      </c>
      <c r="E20" s="111"/>
      <c r="F20" s="112"/>
      <c r="G20" s="111"/>
      <c r="H20" s="115"/>
      <c r="I20" s="12"/>
    </row>
    <row r="21" spans="1:9" s="11" customFormat="1" ht="15.75" customHeight="1">
      <c r="A21" s="109"/>
      <c r="B21" s="109"/>
      <c r="C21" s="109"/>
      <c r="D21" s="116" t="s">
        <v>117</v>
      </c>
      <c r="E21" s="111"/>
      <c r="F21" s="112"/>
      <c r="G21" s="111"/>
      <c r="H21" s="113" t="s">
        <v>4</v>
      </c>
      <c r="I21" s="12"/>
    </row>
    <row r="22" spans="1:9" s="11" customFormat="1" ht="15.75" customHeight="1">
      <c r="A22" s="109"/>
      <c r="B22" s="109"/>
      <c r="C22" s="109"/>
      <c r="D22" s="114" t="s">
        <v>118</v>
      </c>
      <c r="E22" s="111"/>
      <c r="F22" s="112"/>
      <c r="G22" s="111"/>
      <c r="H22" s="115" t="s">
        <v>24</v>
      </c>
      <c r="I22" s="12"/>
    </row>
    <row r="23" spans="1:9" s="11" customFormat="1" ht="15.75" customHeight="1">
      <c r="A23" s="109"/>
      <c r="B23" s="109"/>
      <c r="C23" s="109"/>
      <c r="D23" s="116" t="s">
        <v>115</v>
      </c>
      <c r="E23" s="111"/>
      <c r="F23" s="112"/>
      <c r="G23" s="111"/>
      <c r="H23" s="115"/>
      <c r="I23" s="12"/>
    </row>
    <row r="24" spans="1:9" s="11" customFormat="1" ht="15.75" customHeight="1">
      <c r="A24" s="109"/>
      <c r="B24" s="109"/>
      <c r="C24" s="109"/>
      <c r="D24" s="116" t="s">
        <v>120</v>
      </c>
      <c r="E24" s="111"/>
      <c r="F24" s="112"/>
      <c r="G24" s="111"/>
      <c r="H24" s="115"/>
      <c r="I24" s="12"/>
    </row>
    <row r="25" spans="1:9" s="11" customFormat="1" ht="15.75" customHeight="1">
      <c r="A25" s="109"/>
      <c r="B25" s="109"/>
      <c r="C25" s="109"/>
      <c r="D25" s="116" t="s">
        <v>136</v>
      </c>
      <c r="E25" s="111"/>
      <c r="F25" s="112"/>
      <c r="G25" s="111"/>
      <c r="H25" s="115"/>
      <c r="I25" s="12"/>
    </row>
    <row r="26" spans="1:9" s="11" customFormat="1" ht="15.75" customHeight="1">
      <c r="A26" s="109"/>
      <c r="B26" s="109"/>
      <c r="C26" s="109"/>
      <c r="D26" s="110"/>
      <c r="E26" s="111"/>
      <c r="F26" s="112"/>
      <c r="G26" s="111"/>
      <c r="H26" s="115"/>
      <c r="I26" s="12"/>
    </row>
    <row r="27" spans="1:9" s="11" customFormat="1" ht="15.75" customHeight="1">
      <c r="A27" s="94"/>
      <c r="B27" s="105" t="s">
        <v>198</v>
      </c>
      <c r="C27" s="105">
        <v>1</v>
      </c>
      <c r="D27" s="106" t="s">
        <v>5</v>
      </c>
      <c r="E27" s="117"/>
      <c r="F27" s="107"/>
      <c r="G27" s="117"/>
      <c r="H27" s="118"/>
      <c r="I27" s="12"/>
    </row>
    <row r="28" spans="1:9" s="11" customFormat="1" ht="15.75" customHeight="1">
      <c r="A28" s="109"/>
      <c r="B28" s="109"/>
      <c r="C28" s="109"/>
      <c r="D28" s="110" t="s">
        <v>25</v>
      </c>
      <c r="E28" s="111">
        <v>773816.19</v>
      </c>
      <c r="F28" s="112">
        <v>886413.47</v>
      </c>
      <c r="G28" s="111">
        <f aca="true" t="shared" si="0" ref="G28:G36">F28-E28</f>
        <v>112597.28000000003</v>
      </c>
      <c r="H28" s="115" t="s">
        <v>24</v>
      </c>
      <c r="I28" s="12"/>
    </row>
    <row r="29" spans="1:9" s="11" customFormat="1" ht="15.75" customHeight="1">
      <c r="A29" s="109"/>
      <c r="B29" s="109"/>
      <c r="C29" s="109"/>
      <c r="D29" s="110" t="s">
        <v>26</v>
      </c>
      <c r="E29" s="111">
        <v>148527.46</v>
      </c>
      <c r="F29" s="112">
        <v>142185.46</v>
      </c>
      <c r="G29" s="111">
        <f t="shared" si="0"/>
        <v>-6342</v>
      </c>
      <c r="H29" s="115" t="s">
        <v>24</v>
      </c>
      <c r="I29" s="12"/>
    </row>
    <row r="30" spans="1:9" s="11" customFormat="1" ht="15.75" customHeight="1">
      <c r="A30" s="109"/>
      <c r="B30" s="109"/>
      <c r="C30" s="109"/>
      <c r="D30" s="110" t="s">
        <v>27</v>
      </c>
      <c r="E30" s="111">
        <v>3138464.98</v>
      </c>
      <c r="F30" s="112">
        <v>3461173.2</v>
      </c>
      <c r="G30" s="111">
        <f t="shared" si="0"/>
        <v>322708.2200000002</v>
      </c>
      <c r="H30" s="115" t="s">
        <v>24</v>
      </c>
      <c r="I30" s="12"/>
    </row>
    <row r="31" spans="1:9" s="11" customFormat="1" ht="15.75" customHeight="1">
      <c r="A31" s="109"/>
      <c r="B31" s="109"/>
      <c r="C31" s="109"/>
      <c r="D31" s="110" t="s">
        <v>28</v>
      </c>
      <c r="E31" s="111">
        <v>24545.31</v>
      </c>
      <c r="F31" s="112">
        <v>23671.81</v>
      </c>
      <c r="G31" s="111">
        <f t="shared" si="0"/>
        <v>-873.5</v>
      </c>
      <c r="H31" s="115" t="s">
        <v>24</v>
      </c>
      <c r="I31" s="12"/>
    </row>
    <row r="32" spans="1:9" s="11" customFormat="1" ht="15.75" customHeight="1">
      <c r="A32" s="94"/>
      <c r="B32" s="105" t="s">
        <v>198</v>
      </c>
      <c r="C32" s="105">
        <v>2</v>
      </c>
      <c r="D32" s="106" t="s">
        <v>199</v>
      </c>
      <c r="E32" s="117"/>
      <c r="F32" s="107"/>
      <c r="G32" s="117"/>
      <c r="H32" s="118"/>
      <c r="I32" s="12"/>
    </row>
    <row r="33" spans="1:9" s="11" customFormat="1" ht="15.75" customHeight="1">
      <c r="A33" s="109"/>
      <c r="B33" s="109"/>
      <c r="C33" s="109"/>
      <c r="D33" s="110" t="s">
        <v>29</v>
      </c>
      <c r="E33" s="111">
        <v>57316.4</v>
      </c>
      <c r="F33" s="112">
        <v>49380.4</v>
      </c>
      <c r="G33" s="111">
        <f t="shared" si="0"/>
        <v>-7936</v>
      </c>
      <c r="H33" s="115" t="s">
        <v>24</v>
      </c>
      <c r="I33" s="12"/>
    </row>
    <row r="34" spans="1:9" s="11" customFormat="1" ht="15.75" customHeight="1">
      <c r="A34" s="109"/>
      <c r="B34" s="109"/>
      <c r="C34" s="109"/>
      <c r="D34" s="110" t="s">
        <v>30</v>
      </c>
      <c r="E34" s="111">
        <v>5524.97</v>
      </c>
      <c r="F34" s="112">
        <v>4760.07</v>
      </c>
      <c r="G34" s="111">
        <f t="shared" si="0"/>
        <v>-764.9000000000005</v>
      </c>
      <c r="H34" s="115" t="s">
        <v>24</v>
      </c>
      <c r="I34" s="12"/>
    </row>
    <row r="35" spans="1:9" s="11" customFormat="1" ht="15.75" customHeight="1">
      <c r="A35" s="109"/>
      <c r="B35" s="109"/>
      <c r="C35" s="109"/>
      <c r="D35" s="110" t="s">
        <v>31</v>
      </c>
      <c r="E35" s="111">
        <v>29318.7</v>
      </c>
      <c r="F35" s="112">
        <v>25776</v>
      </c>
      <c r="G35" s="111">
        <f t="shared" si="0"/>
        <v>-3542.7000000000007</v>
      </c>
      <c r="H35" s="115" t="s">
        <v>24</v>
      </c>
      <c r="I35" s="12"/>
    </row>
    <row r="36" spans="1:9" s="11" customFormat="1" ht="15.75" customHeight="1">
      <c r="A36" s="109"/>
      <c r="B36" s="109"/>
      <c r="C36" s="109"/>
      <c r="D36" s="110" t="s">
        <v>32</v>
      </c>
      <c r="E36" s="111">
        <v>218057.46</v>
      </c>
      <c r="F36" s="112">
        <v>197079.96</v>
      </c>
      <c r="G36" s="111">
        <f t="shared" si="0"/>
        <v>-20977.5</v>
      </c>
      <c r="H36" s="115" t="s">
        <v>24</v>
      </c>
      <c r="I36" s="12"/>
    </row>
    <row r="37" spans="1:9" s="11" customFormat="1" ht="15.75" customHeight="1">
      <c r="A37" s="94"/>
      <c r="B37" s="105" t="s">
        <v>200</v>
      </c>
      <c r="C37" s="105">
        <v>3</v>
      </c>
      <c r="D37" s="106" t="s">
        <v>201</v>
      </c>
      <c r="E37" s="117"/>
      <c r="F37" s="107"/>
      <c r="G37" s="117"/>
      <c r="H37" s="118"/>
      <c r="I37" s="12"/>
    </row>
    <row r="38" spans="1:9" s="11" customFormat="1" ht="15.75" customHeight="1">
      <c r="A38" s="109"/>
      <c r="B38" s="109"/>
      <c r="C38" s="109"/>
      <c r="D38" s="110"/>
      <c r="E38" s="111">
        <v>4434.61</v>
      </c>
      <c r="F38" s="112">
        <v>4112.61</v>
      </c>
      <c r="G38" s="111">
        <f aca="true" t="shared" si="1" ref="G38:G46">F38-E38</f>
        <v>-322</v>
      </c>
      <c r="H38" s="113" t="s">
        <v>4</v>
      </c>
      <c r="I38" s="12"/>
    </row>
    <row r="39" spans="1:9" s="11" customFormat="1" ht="15.75" customHeight="1">
      <c r="A39" s="94"/>
      <c r="B39" s="105" t="s">
        <v>200</v>
      </c>
      <c r="C39" s="105">
        <v>4</v>
      </c>
      <c r="D39" s="294" t="s">
        <v>202</v>
      </c>
      <c r="E39" s="294"/>
      <c r="F39" s="294"/>
      <c r="G39" s="294"/>
      <c r="H39" s="118"/>
      <c r="I39" s="12"/>
    </row>
    <row r="40" spans="1:9" s="11" customFormat="1" ht="15.75" customHeight="1">
      <c r="A40" s="109"/>
      <c r="B40" s="109"/>
      <c r="C40" s="109"/>
      <c r="D40" s="110"/>
      <c r="E40" s="111">
        <v>0</v>
      </c>
      <c r="F40" s="112">
        <v>0</v>
      </c>
      <c r="G40" s="111">
        <f t="shared" si="1"/>
        <v>0</v>
      </c>
      <c r="H40" s="113" t="s">
        <v>4</v>
      </c>
      <c r="I40" s="12"/>
    </row>
    <row r="41" spans="1:9" s="11" customFormat="1" ht="15.75" customHeight="1">
      <c r="A41" s="94"/>
      <c r="B41" s="105" t="s">
        <v>200</v>
      </c>
      <c r="C41" s="105">
        <v>6</v>
      </c>
      <c r="D41" s="106" t="s">
        <v>178</v>
      </c>
      <c r="E41" s="117"/>
      <c r="F41" s="107"/>
      <c r="G41" s="117"/>
      <c r="H41" s="118"/>
      <c r="I41" s="12"/>
    </row>
    <row r="42" spans="1:9" s="11" customFormat="1" ht="15.75" customHeight="1">
      <c r="A42" s="109"/>
      <c r="B42" s="109"/>
      <c r="C42" s="109"/>
      <c r="D42" s="110"/>
      <c r="E42" s="111">
        <v>11432.49</v>
      </c>
      <c r="F42" s="112">
        <v>7203.79</v>
      </c>
      <c r="G42" s="111">
        <f>F42-E42</f>
        <v>-4228.7</v>
      </c>
      <c r="H42" s="113" t="s">
        <v>4</v>
      </c>
      <c r="I42" s="12"/>
    </row>
    <row r="43" spans="1:9" s="11" customFormat="1" ht="15.75" customHeight="1">
      <c r="A43" s="94"/>
      <c r="B43" s="105" t="s">
        <v>203</v>
      </c>
      <c r="C43" s="105">
        <v>7</v>
      </c>
      <c r="D43" s="294" t="s">
        <v>205</v>
      </c>
      <c r="E43" s="294"/>
      <c r="F43" s="294"/>
      <c r="G43" s="294"/>
      <c r="H43" s="118"/>
      <c r="I43" s="12"/>
    </row>
    <row r="44" spans="1:9" s="11" customFormat="1" ht="15.75" customHeight="1">
      <c r="A44" s="109"/>
      <c r="B44" s="109"/>
      <c r="C44" s="109"/>
      <c r="D44" s="110"/>
      <c r="E44" s="111">
        <v>139588</v>
      </c>
      <c r="F44" s="112">
        <v>110708</v>
      </c>
      <c r="G44" s="111">
        <f t="shared" si="1"/>
        <v>-28880</v>
      </c>
      <c r="H44" s="113" t="s">
        <v>4</v>
      </c>
      <c r="I44" s="12"/>
    </row>
    <row r="45" spans="1:9" s="11" customFormat="1" ht="29.25" customHeight="1">
      <c r="A45" s="94"/>
      <c r="B45" s="105" t="s">
        <v>204</v>
      </c>
      <c r="C45" s="105">
        <v>8</v>
      </c>
      <c r="D45" s="294" t="s">
        <v>206</v>
      </c>
      <c r="E45" s="294"/>
      <c r="F45" s="294"/>
      <c r="G45" s="294"/>
      <c r="H45" s="118"/>
      <c r="I45" s="12"/>
    </row>
    <row r="46" spans="1:9" s="11" customFormat="1" ht="15.75" customHeight="1">
      <c r="A46" s="109"/>
      <c r="B46" s="109"/>
      <c r="C46" s="109"/>
      <c r="D46" s="110"/>
      <c r="E46" s="111">
        <v>7978.7</v>
      </c>
      <c r="F46" s="112">
        <v>3229.2</v>
      </c>
      <c r="G46" s="111">
        <f t="shared" si="1"/>
        <v>-4749.5</v>
      </c>
      <c r="H46" s="113" t="s">
        <v>4</v>
      </c>
      <c r="I46" s="12"/>
    </row>
    <row r="47" spans="1:9" s="11" customFormat="1" ht="15.75" customHeight="1">
      <c r="A47" s="94"/>
      <c r="B47" s="94"/>
      <c r="C47" s="94"/>
      <c r="D47" s="119"/>
      <c r="E47" s="111"/>
      <c r="F47" s="112"/>
      <c r="G47" s="111"/>
      <c r="H47" s="115"/>
      <c r="I47" s="12"/>
    </row>
    <row r="48" spans="1:9" s="11" customFormat="1" ht="15.75" customHeight="1">
      <c r="A48" s="94"/>
      <c r="B48" s="94"/>
      <c r="C48" s="94"/>
      <c r="D48" s="119" t="s">
        <v>109</v>
      </c>
      <c r="E48" s="96">
        <f>SUM(E17)</f>
        <v>157997.02</v>
      </c>
      <c r="F48" s="97">
        <f>SUM(F17)</f>
        <v>157997.02</v>
      </c>
      <c r="G48" s="96">
        <f>SUM(G17)</f>
        <v>0</v>
      </c>
      <c r="H48" s="120"/>
      <c r="I48" s="12"/>
    </row>
    <row r="49" spans="1:9" s="11" customFormat="1" ht="15.75" customHeight="1">
      <c r="A49" s="94"/>
      <c r="B49" s="94"/>
      <c r="C49" s="94"/>
      <c r="D49" s="119" t="s">
        <v>79</v>
      </c>
      <c r="E49" s="121">
        <f>SUM(E28:E46)</f>
        <v>4559005.270000001</v>
      </c>
      <c r="F49" s="122">
        <f>SUM(F28:F31)</f>
        <v>4513443.9399999995</v>
      </c>
      <c r="G49" s="121">
        <f>SUM(G28:G46)</f>
        <v>356688.7000000002</v>
      </c>
      <c r="H49" s="123"/>
      <c r="I49" s="12"/>
    </row>
    <row r="50" spans="1:9" s="11" customFormat="1" ht="15.75" customHeight="1">
      <c r="A50" s="124"/>
      <c r="B50" s="124"/>
      <c r="C50" s="124"/>
      <c r="D50" s="125" t="s">
        <v>210</v>
      </c>
      <c r="E50" s="126"/>
      <c r="F50" s="127">
        <f>SUM(F33:F46)</f>
        <v>402250.02999999997</v>
      </c>
      <c r="G50" s="126"/>
      <c r="H50" s="128"/>
      <c r="I50" s="12"/>
    </row>
    <row r="51" spans="1:8" s="11" customFormat="1" ht="40.5" customHeight="1">
      <c r="A51" s="129"/>
      <c r="B51" s="129"/>
      <c r="C51" s="129"/>
      <c r="D51" s="130" t="s">
        <v>213</v>
      </c>
      <c r="E51" s="131">
        <f>SUM(E48:E49)</f>
        <v>4717002.290000001</v>
      </c>
      <c r="F51" s="132">
        <f>SUM(F48:F50)</f>
        <v>5073690.989999999</v>
      </c>
      <c r="G51" s="131">
        <f>F51-E51</f>
        <v>356688.6999999983</v>
      </c>
      <c r="H51" s="133"/>
    </row>
    <row r="52" spans="1:8" s="11" customFormat="1" ht="15.75" customHeight="1">
      <c r="A52" s="36"/>
      <c r="B52" s="36"/>
      <c r="C52" s="36"/>
      <c r="D52" s="8"/>
      <c r="E52" s="28"/>
      <c r="F52" s="68"/>
      <c r="G52" s="28"/>
      <c r="H52" s="10"/>
    </row>
    <row r="53" spans="1:8" s="11" customFormat="1" ht="15.75" customHeight="1">
      <c r="A53" s="36"/>
      <c r="B53" s="36"/>
      <c r="C53" s="36"/>
      <c r="D53" s="48"/>
      <c r="E53" s="28"/>
      <c r="F53" s="68"/>
      <c r="G53" s="28"/>
      <c r="H53" s="10"/>
    </row>
    <row r="54" spans="1:8" s="11" customFormat="1" ht="27" customHeight="1">
      <c r="A54" s="75" t="s">
        <v>12</v>
      </c>
      <c r="B54" s="75"/>
      <c r="C54" s="75"/>
      <c r="D54" s="76"/>
      <c r="E54" s="77"/>
      <c r="F54" s="78"/>
      <c r="G54" s="77"/>
      <c r="H54" s="79"/>
    </row>
    <row r="55" spans="1:8" s="11" customFormat="1" ht="15.75" customHeight="1">
      <c r="A55" s="134" t="s">
        <v>13</v>
      </c>
      <c r="B55" s="134"/>
      <c r="C55" s="134"/>
      <c r="D55" s="326" t="s">
        <v>158</v>
      </c>
      <c r="E55" s="135"/>
      <c r="F55" s="136"/>
      <c r="G55" s="135"/>
      <c r="H55" s="137"/>
    </row>
    <row r="56" spans="1:8" s="11" customFormat="1" ht="32.25" customHeight="1">
      <c r="A56" s="138" t="s">
        <v>129</v>
      </c>
      <c r="B56" s="138"/>
      <c r="C56" s="138"/>
      <c r="D56" s="327"/>
      <c r="E56" s="91"/>
      <c r="F56" s="92"/>
      <c r="G56" s="91"/>
      <c r="H56" s="93"/>
    </row>
    <row r="57" spans="1:8" s="11" customFormat="1" ht="40.5" customHeight="1">
      <c r="A57" s="139" t="s">
        <v>143</v>
      </c>
      <c r="B57" s="139"/>
      <c r="C57" s="139"/>
      <c r="D57" s="119"/>
      <c r="E57" s="96"/>
      <c r="F57" s="97"/>
      <c r="G57" s="96"/>
      <c r="H57" s="98"/>
    </row>
    <row r="58" spans="1:8" s="11" customFormat="1" ht="15.75" customHeight="1">
      <c r="A58" s="94"/>
      <c r="B58" s="94"/>
      <c r="C58" s="94"/>
      <c r="D58" s="119"/>
      <c r="E58" s="96"/>
      <c r="F58" s="97"/>
      <c r="G58" s="96"/>
      <c r="H58" s="98"/>
    </row>
    <row r="59" spans="1:8" s="11" customFormat="1" ht="15.75" customHeight="1">
      <c r="A59" s="94"/>
      <c r="B59" s="94"/>
      <c r="C59" s="94"/>
      <c r="D59" s="100" t="s">
        <v>1</v>
      </c>
      <c r="E59" s="101" t="s">
        <v>141</v>
      </c>
      <c r="F59" s="102" t="s">
        <v>141</v>
      </c>
      <c r="G59" s="101" t="s">
        <v>141</v>
      </c>
      <c r="H59" s="100" t="s">
        <v>2</v>
      </c>
    </row>
    <row r="60" spans="1:8" s="55" customFormat="1" ht="33" customHeight="1">
      <c r="A60" s="94"/>
      <c r="B60" s="103" t="s">
        <v>196</v>
      </c>
      <c r="C60" s="103" t="s">
        <v>266</v>
      </c>
      <c r="D60" s="104"/>
      <c r="E60" s="97"/>
      <c r="F60" s="97"/>
      <c r="G60" s="97"/>
      <c r="H60" s="104"/>
    </row>
    <row r="61" spans="1:9" s="11" customFormat="1" ht="15.75" customHeight="1">
      <c r="A61" s="94"/>
      <c r="B61" s="105" t="s">
        <v>198</v>
      </c>
      <c r="C61" s="105">
        <v>1</v>
      </c>
      <c r="D61" s="106" t="s">
        <v>5</v>
      </c>
      <c r="E61" s="117"/>
      <c r="F61" s="107"/>
      <c r="G61" s="117"/>
      <c r="H61" s="118"/>
      <c r="I61" s="12"/>
    </row>
    <row r="62" spans="1:9" s="11" customFormat="1" ht="24" customHeight="1">
      <c r="A62" s="109"/>
      <c r="B62" s="109"/>
      <c r="C62" s="109"/>
      <c r="D62" s="110" t="s">
        <v>14</v>
      </c>
      <c r="E62" s="111">
        <v>296529.85</v>
      </c>
      <c r="F62" s="112">
        <v>283051.5</v>
      </c>
      <c r="G62" s="111">
        <f aca="true" t="shared" si="2" ref="G62:G71">F62-E62</f>
        <v>-13478.349999999977</v>
      </c>
      <c r="H62" s="115" t="s">
        <v>4</v>
      </c>
      <c r="I62" s="12"/>
    </row>
    <row r="63" spans="1:9" s="11" customFormat="1" ht="22.5" customHeight="1">
      <c r="A63" s="109"/>
      <c r="B63" s="109"/>
      <c r="C63" s="109"/>
      <c r="D63" s="110" t="s">
        <v>15</v>
      </c>
      <c r="E63" s="111">
        <v>12895.22</v>
      </c>
      <c r="F63" s="112">
        <v>12152.47</v>
      </c>
      <c r="G63" s="111">
        <f t="shared" si="2"/>
        <v>-742.75</v>
      </c>
      <c r="H63" s="115" t="s">
        <v>4</v>
      </c>
      <c r="I63" s="12"/>
    </row>
    <row r="64" spans="1:9" s="11" customFormat="1" ht="22.5" customHeight="1">
      <c r="A64" s="109"/>
      <c r="B64" s="109"/>
      <c r="C64" s="109"/>
      <c r="D64" s="110" t="s">
        <v>16</v>
      </c>
      <c r="E64" s="111">
        <v>2723.84</v>
      </c>
      <c r="F64" s="112">
        <v>2557.76</v>
      </c>
      <c r="G64" s="111">
        <f t="shared" si="2"/>
        <v>-166.07999999999993</v>
      </c>
      <c r="H64" s="115" t="s">
        <v>4</v>
      </c>
      <c r="I64" s="12"/>
    </row>
    <row r="65" spans="1:9" s="11" customFormat="1" ht="15.75" customHeight="1">
      <c r="A65" s="109"/>
      <c r="B65" s="109"/>
      <c r="C65" s="109"/>
      <c r="D65" s="110" t="s">
        <v>17</v>
      </c>
      <c r="E65" s="111">
        <v>14049.1</v>
      </c>
      <c r="F65" s="112">
        <v>13191.35</v>
      </c>
      <c r="G65" s="111">
        <f t="shared" si="2"/>
        <v>-857.75</v>
      </c>
      <c r="H65" s="115" t="s">
        <v>4</v>
      </c>
      <c r="I65" s="12"/>
    </row>
    <row r="66" spans="1:9" s="11" customFormat="1" ht="15.75" customHeight="1">
      <c r="A66" s="109"/>
      <c r="B66" s="109"/>
      <c r="C66" s="109"/>
      <c r="D66" s="110" t="s">
        <v>18</v>
      </c>
      <c r="E66" s="111">
        <v>662434.83</v>
      </c>
      <c r="F66" s="112">
        <v>637900.21</v>
      </c>
      <c r="G66" s="111">
        <f t="shared" si="2"/>
        <v>-24534.619999999995</v>
      </c>
      <c r="H66" s="115" t="s">
        <v>4</v>
      </c>
      <c r="I66" s="12"/>
    </row>
    <row r="67" spans="1:9" s="11" customFormat="1" ht="15.75" customHeight="1">
      <c r="A67" s="109"/>
      <c r="B67" s="109"/>
      <c r="C67" s="109"/>
      <c r="D67" s="110" t="s">
        <v>70</v>
      </c>
      <c r="E67" s="111">
        <v>51236.3</v>
      </c>
      <c r="F67" s="112">
        <v>49729.36</v>
      </c>
      <c r="G67" s="111">
        <f t="shared" si="2"/>
        <v>-1506.9400000000023</v>
      </c>
      <c r="H67" s="115" t="s">
        <v>4</v>
      </c>
      <c r="I67" s="12"/>
    </row>
    <row r="68" spans="1:9" s="11" customFormat="1" ht="15.75" customHeight="1">
      <c r="A68" s="109"/>
      <c r="B68" s="109"/>
      <c r="C68" s="109"/>
      <c r="D68" s="110" t="s">
        <v>19</v>
      </c>
      <c r="E68" s="111">
        <v>23280.36</v>
      </c>
      <c r="F68" s="112">
        <v>30300.29</v>
      </c>
      <c r="G68" s="111">
        <f t="shared" si="2"/>
        <v>7019.93</v>
      </c>
      <c r="H68" s="115" t="s">
        <v>4</v>
      </c>
      <c r="I68" s="12"/>
    </row>
    <row r="69" spans="1:9" s="11" customFormat="1" ht="22.5" customHeight="1">
      <c r="A69" s="94"/>
      <c r="B69" s="105" t="s">
        <v>198</v>
      </c>
      <c r="C69" s="105">
        <v>2</v>
      </c>
      <c r="D69" s="106" t="s">
        <v>199</v>
      </c>
      <c r="E69" s="117"/>
      <c r="F69" s="107"/>
      <c r="G69" s="117"/>
      <c r="H69" s="118"/>
      <c r="I69" s="12"/>
    </row>
    <row r="70" spans="1:9" s="11" customFormat="1" ht="19.5" customHeight="1">
      <c r="A70" s="109"/>
      <c r="B70" s="109"/>
      <c r="C70" s="109"/>
      <c r="D70" s="110" t="s">
        <v>20</v>
      </c>
      <c r="E70" s="111">
        <v>78.23</v>
      </c>
      <c r="F70" s="112">
        <v>9286.72</v>
      </c>
      <c r="G70" s="111">
        <f t="shared" si="2"/>
        <v>9208.49</v>
      </c>
      <c r="H70" s="115" t="s">
        <v>4</v>
      </c>
      <c r="I70" s="12"/>
    </row>
    <row r="71" spans="1:9" s="18" customFormat="1" ht="15.75" customHeight="1">
      <c r="A71" s="109"/>
      <c r="B71" s="109"/>
      <c r="C71" s="109"/>
      <c r="D71" s="110" t="s">
        <v>74</v>
      </c>
      <c r="E71" s="111">
        <v>915923.86</v>
      </c>
      <c r="F71" s="112">
        <v>890481.53</v>
      </c>
      <c r="G71" s="111">
        <f t="shared" si="2"/>
        <v>-25442.329999999958</v>
      </c>
      <c r="H71" s="115" t="s">
        <v>4</v>
      </c>
      <c r="I71" s="12"/>
    </row>
    <row r="72" spans="1:9" s="11" customFormat="1" ht="15.75" customHeight="1">
      <c r="A72" s="94"/>
      <c r="B72" s="105" t="s">
        <v>200</v>
      </c>
      <c r="C72" s="105">
        <v>3</v>
      </c>
      <c r="D72" s="106" t="s">
        <v>201</v>
      </c>
      <c r="E72" s="117"/>
      <c r="F72" s="107"/>
      <c r="G72" s="117"/>
      <c r="H72" s="118"/>
      <c r="I72" s="12"/>
    </row>
    <row r="73" spans="1:9" s="11" customFormat="1" ht="15.75" customHeight="1">
      <c r="A73" s="109"/>
      <c r="B73" s="109"/>
      <c r="C73" s="109"/>
      <c r="D73" s="110"/>
      <c r="E73" s="111">
        <v>34022.68</v>
      </c>
      <c r="F73" s="112">
        <v>31114.75</v>
      </c>
      <c r="G73" s="111">
        <f>F73-E73</f>
        <v>-2907.9300000000003</v>
      </c>
      <c r="H73" s="113" t="s">
        <v>4</v>
      </c>
      <c r="I73" s="12"/>
    </row>
    <row r="74" spans="1:9" s="11" customFormat="1" ht="15.75" customHeight="1">
      <c r="A74" s="94"/>
      <c r="B74" s="105" t="s">
        <v>200</v>
      </c>
      <c r="C74" s="105">
        <v>4</v>
      </c>
      <c r="D74" s="294" t="s">
        <v>202</v>
      </c>
      <c r="E74" s="294"/>
      <c r="F74" s="294"/>
      <c r="G74" s="294"/>
      <c r="H74" s="118"/>
      <c r="I74" s="12"/>
    </row>
    <row r="75" spans="1:9" s="11" customFormat="1" ht="15.75" customHeight="1">
      <c r="A75" s="109"/>
      <c r="B75" s="109"/>
      <c r="C75" s="109"/>
      <c r="D75" s="110"/>
      <c r="E75" s="111"/>
      <c r="F75" s="112"/>
      <c r="G75" s="111">
        <f>F75-E75</f>
        <v>0</v>
      </c>
      <c r="H75" s="113"/>
      <c r="I75" s="12"/>
    </row>
    <row r="76" spans="1:9" s="11" customFormat="1" ht="15.75" customHeight="1">
      <c r="A76" s="94"/>
      <c r="B76" s="105" t="s">
        <v>200</v>
      </c>
      <c r="C76" s="105">
        <v>6</v>
      </c>
      <c r="D76" s="106" t="s">
        <v>178</v>
      </c>
      <c r="E76" s="117"/>
      <c r="F76" s="107"/>
      <c r="G76" s="117"/>
      <c r="H76" s="118"/>
      <c r="I76" s="12"/>
    </row>
    <row r="77" spans="1:9" s="11" customFormat="1" ht="15.75" customHeight="1">
      <c r="A77" s="109"/>
      <c r="B77" s="109"/>
      <c r="C77" s="109"/>
      <c r="D77" s="110"/>
      <c r="E77" s="111"/>
      <c r="F77" s="112"/>
      <c r="G77" s="111">
        <f>F77-E77</f>
        <v>0</v>
      </c>
      <c r="H77" s="113"/>
      <c r="I77" s="12"/>
    </row>
    <row r="78" spans="1:9" s="11" customFormat="1" ht="15.75" customHeight="1">
      <c r="A78" s="94"/>
      <c r="B78" s="105" t="s">
        <v>203</v>
      </c>
      <c r="C78" s="105">
        <v>7</v>
      </c>
      <c r="D78" s="294" t="s">
        <v>205</v>
      </c>
      <c r="E78" s="294"/>
      <c r="F78" s="294"/>
      <c r="G78" s="294"/>
      <c r="H78" s="118"/>
      <c r="I78" s="12"/>
    </row>
    <row r="79" spans="1:9" s="11" customFormat="1" ht="15.75" customHeight="1">
      <c r="A79" s="109"/>
      <c r="B79" s="109"/>
      <c r="C79" s="109"/>
      <c r="D79" s="110"/>
      <c r="E79" s="111"/>
      <c r="F79" s="112"/>
      <c r="G79" s="111">
        <f>F79-E79</f>
        <v>0</v>
      </c>
      <c r="H79" s="115"/>
      <c r="I79" s="12"/>
    </row>
    <row r="80" spans="1:9" s="11" customFormat="1" ht="15.75" customHeight="1">
      <c r="A80" s="94"/>
      <c r="B80" s="105" t="s">
        <v>204</v>
      </c>
      <c r="C80" s="105">
        <v>8</v>
      </c>
      <c r="D80" s="294" t="s">
        <v>206</v>
      </c>
      <c r="E80" s="294"/>
      <c r="F80" s="294"/>
      <c r="G80" s="294"/>
      <c r="H80" s="118"/>
      <c r="I80" s="12"/>
    </row>
    <row r="81" spans="1:9" s="11" customFormat="1" ht="15.75" customHeight="1">
      <c r="A81" s="109"/>
      <c r="B81" s="109"/>
      <c r="C81" s="109"/>
      <c r="D81" s="110"/>
      <c r="E81" s="111"/>
      <c r="F81" s="112"/>
      <c r="G81" s="111">
        <f>F81-E81</f>
        <v>0</v>
      </c>
      <c r="H81" s="115"/>
      <c r="I81" s="12"/>
    </row>
    <row r="82" spans="1:9" s="11" customFormat="1" ht="15.75" customHeight="1">
      <c r="A82" s="109"/>
      <c r="B82" s="109"/>
      <c r="C82" s="109"/>
      <c r="D82" s="119"/>
      <c r="E82" s="111"/>
      <c r="F82" s="112"/>
      <c r="G82" s="111"/>
      <c r="H82" s="123"/>
      <c r="I82" s="12"/>
    </row>
    <row r="83" spans="1:9" s="11" customFormat="1" ht="15.75" customHeight="1">
      <c r="A83" s="109"/>
      <c r="B83" s="109"/>
      <c r="C83" s="109"/>
      <c r="D83" s="119" t="s">
        <v>109</v>
      </c>
      <c r="E83" s="111">
        <v>0</v>
      </c>
      <c r="F83" s="97">
        <v>0</v>
      </c>
      <c r="G83" s="111">
        <v>0</v>
      </c>
      <c r="H83" s="123"/>
      <c r="I83" s="12"/>
    </row>
    <row r="84" spans="1:9" s="11" customFormat="1" ht="15.75" customHeight="1">
      <c r="A84" s="109"/>
      <c r="B84" s="109"/>
      <c r="C84" s="109"/>
      <c r="D84" s="119" t="s">
        <v>79</v>
      </c>
      <c r="E84" s="96">
        <f>SUM(E62:E71)+E73</f>
        <v>2013174.2699999998</v>
      </c>
      <c r="F84" s="97">
        <f>SUM(F62:F68)</f>
        <v>1028882.94</v>
      </c>
      <c r="G84" s="96">
        <f>SUM(G62:G71)+G73</f>
        <v>-53408.329999999936</v>
      </c>
      <c r="H84" s="98"/>
      <c r="I84" s="12"/>
    </row>
    <row r="85" spans="1:9" s="11" customFormat="1" ht="15.75" customHeight="1">
      <c r="A85" s="140"/>
      <c r="B85" s="140"/>
      <c r="C85" s="140"/>
      <c r="D85" s="125" t="s">
        <v>210</v>
      </c>
      <c r="E85" s="81"/>
      <c r="F85" s="82">
        <f>F70+F71+F73</f>
        <v>930883</v>
      </c>
      <c r="G85" s="81"/>
      <c r="H85" s="83"/>
      <c r="I85" s="12"/>
    </row>
    <row r="86" spans="1:8" s="11" customFormat="1" ht="40.5" customHeight="1">
      <c r="A86" s="129"/>
      <c r="B86" s="129"/>
      <c r="C86" s="129"/>
      <c r="D86" s="130" t="s">
        <v>213</v>
      </c>
      <c r="E86" s="131">
        <f>SUM(E83:E84)</f>
        <v>2013174.2699999998</v>
      </c>
      <c r="F86" s="132">
        <f>F83+F84+F85</f>
        <v>1959765.94</v>
      </c>
      <c r="G86" s="131">
        <f>F86-E86</f>
        <v>-53408.32999999984</v>
      </c>
      <c r="H86" s="133"/>
    </row>
    <row r="87" spans="1:8" s="11" customFormat="1" ht="16.5" customHeight="1">
      <c r="A87" s="36"/>
      <c r="B87" s="36"/>
      <c r="C87" s="36"/>
      <c r="D87" s="8"/>
      <c r="E87" s="29"/>
      <c r="F87" s="67"/>
      <c r="G87" s="29"/>
      <c r="H87" s="15"/>
    </row>
    <row r="88" spans="1:8" s="11" customFormat="1" ht="15.75" customHeight="1">
      <c r="A88" s="36"/>
      <c r="B88" s="36"/>
      <c r="C88" s="36"/>
      <c r="D88" s="8"/>
      <c r="E88" s="29"/>
      <c r="F88" s="67"/>
      <c r="G88" s="29"/>
      <c r="H88" s="15"/>
    </row>
    <row r="89" spans="1:8" s="11" customFormat="1" ht="15.75" customHeight="1">
      <c r="A89" s="141" t="s">
        <v>21</v>
      </c>
      <c r="B89" s="141"/>
      <c r="C89" s="141"/>
      <c r="D89" s="142"/>
      <c r="E89" s="143"/>
      <c r="F89" s="144"/>
      <c r="G89" s="143"/>
      <c r="H89" s="145"/>
    </row>
    <row r="90" spans="1:8" s="11" customFormat="1" ht="15.75" customHeight="1">
      <c r="A90" s="146" t="s">
        <v>100</v>
      </c>
      <c r="B90" s="146"/>
      <c r="C90" s="146"/>
      <c r="D90" s="326" t="s">
        <v>158</v>
      </c>
      <c r="E90" s="147"/>
      <c r="F90" s="148"/>
      <c r="G90" s="147"/>
      <c r="H90" s="149"/>
    </row>
    <row r="91" spans="1:9" s="11" customFormat="1" ht="15.75" customHeight="1">
      <c r="A91" s="150" t="s">
        <v>101</v>
      </c>
      <c r="B91" s="150"/>
      <c r="C91" s="150"/>
      <c r="D91" s="328"/>
      <c r="E91" s="91"/>
      <c r="F91" s="92"/>
      <c r="G91" s="91"/>
      <c r="H91" s="151"/>
      <c r="I91" s="22"/>
    </row>
    <row r="92" spans="1:9" s="11" customFormat="1" ht="15.75" customHeight="1">
      <c r="A92" s="152" t="s">
        <v>144</v>
      </c>
      <c r="B92" s="152"/>
      <c r="C92" s="152"/>
      <c r="D92" s="119"/>
      <c r="E92" s="96"/>
      <c r="F92" s="97"/>
      <c r="G92" s="96"/>
      <c r="H92" s="153"/>
      <c r="I92" s="22"/>
    </row>
    <row r="93" spans="1:9" s="11" customFormat="1" ht="15.75" customHeight="1">
      <c r="A93" s="94"/>
      <c r="B93" s="94"/>
      <c r="C93" s="94"/>
      <c r="D93" s="119"/>
      <c r="E93" s="96"/>
      <c r="F93" s="97"/>
      <c r="G93" s="96"/>
      <c r="H93" s="153"/>
      <c r="I93" s="22"/>
    </row>
    <row r="94" spans="1:9" s="11" customFormat="1" ht="15.75" customHeight="1">
      <c r="A94" s="99"/>
      <c r="B94" s="99"/>
      <c r="C94" s="99"/>
      <c r="D94" s="100" t="s">
        <v>1</v>
      </c>
      <c r="E94" s="101" t="s">
        <v>141</v>
      </c>
      <c r="F94" s="102" t="s">
        <v>141</v>
      </c>
      <c r="G94" s="101" t="s">
        <v>141</v>
      </c>
      <c r="H94" s="100" t="s">
        <v>2</v>
      </c>
      <c r="I94" s="12"/>
    </row>
    <row r="95" spans="1:8" s="55" customFormat="1" ht="33" customHeight="1">
      <c r="A95" s="94"/>
      <c r="B95" s="103" t="s">
        <v>196</v>
      </c>
      <c r="C95" s="103" t="s">
        <v>266</v>
      </c>
      <c r="D95" s="104"/>
      <c r="E95" s="97"/>
      <c r="F95" s="97"/>
      <c r="G95" s="97"/>
      <c r="H95" s="104"/>
    </row>
    <row r="96" spans="1:8" s="55" customFormat="1" ht="15.75" customHeight="1">
      <c r="A96" s="94"/>
      <c r="B96" s="105" t="s">
        <v>197</v>
      </c>
      <c r="C96" s="105">
        <v>0</v>
      </c>
      <c r="D96" s="106" t="s">
        <v>3</v>
      </c>
      <c r="E96" s="107"/>
      <c r="F96" s="107"/>
      <c r="G96" s="107"/>
      <c r="H96" s="108"/>
    </row>
    <row r="97" spans="1:9" s="11" customFormat="1" ht="15.75" customHeight="1">
      <c r="A97" s="109"/>
      <c r="B97" s="109"/>
      <c r="C97" s="109"/>
      <c r="D97" s="123" t="s">
        <v>177</v>
      </c>
      <c r="E97" s="154">
        <v>38595.32</v>
      </c>
      <c r="F97" s="155">
        <v>38595.32</v>
      </c>
      <c r="G97" s="111">
        <f>F97-E97</f>
        <v>0</v>
      </c>
      <c r="H97" s="123"/>
      <c r="I97" s="12"/>
    </row>
    <row r="98" spans="1:9" s="11" customFormat="1" ht="15.75" customHeight="1">
      <c r="A98" s="109"/>
      <c r="B98" s="109"/>
      <c r="C98" s="109"/>
      <c r="D98" s="114" t="s">
        <v>125</v>
      </c>
      <c r="E98" s="111"/>
      <c r="F98" s="112"/>
      <c r="G98" s="111"/>
      <c r="H98" s="115" t="s">
        <v>4</v>
      </c>
      <c r="I98" s="12"/>
    </row>
    <row r="99" spans="1:9" s="11" customFormat="1" ht="15.75" customHeight="1">
      <c r="A99" s="109"/>
      <c r="B99" s="109"/>
      <c r="C99" s="109"/>
      <c r="D99" s="156" t="s">
        <v>126</v>
      </c>
      <c r="E99" s="111"/>
      <c r="F99" s="112"/>
      <c r="G99" s="111"/>
      <c r="H99" s="115"/>
      <c r="I99" s="12"/>
    </row>
    <row r="100" spans="1:9" s="11" customFormat="1" ht="15.75" customHeight="1">
      <c r="A100" s="109"/>
      <c r="B100" s="109"/>
      <c r="C100" s="109"/>
      <c r="D100" s="156" t="s">
        <v>127</v>
      </c>
      <c r="E100" s="111"/>
      <c r="F100" s="112"/>
      <c r="G100" s="111"/>
      <c r="H100" s="115"/>
      <c r="I100" s="12"/>
    </row>
    <row r="101" spans="1:9" s="11" customFormat="1" ht="15.75" customHeight="1">
      <c r="A101" s="109"/>
      <c r="B101" s="109"/>
      <c r="C101" s="109"/>
      <c r="D101" s="156" t="s">
        <v>128</v>
      </c>
      <c r="E101" s="111"/>
      <c r="F101" s="112"/>
      <c r="G101" s="111"/>
      <c r="H101" s="115"/>
      <c r="I101" s="12"/>
    </row>
    <row r="102" spans="1:9" s="11" customFormat="1" ht="15.75" customHeight="1">
      <c r="A102" s="109"/>
      <c r="B102" s="109"/>
      <c r="C102" s="109"/>
      <c r="D102" s="114" t="s">
        <v>121</v>
      </c>
      <c r="E102" s="111"/>
      <c r="F102" s="112"/>
      <c r="G102" s="111"/>
      <c r="H102" s="115" t="s">
        <v>4</v>
      </c>
      <c r="I102" s="12"/>
    </row>
    <row r="103" spans="1:9" s="11" customFormat="1" ht="15.75" customHeight="1">
      <c r="A103" s="109"/>
      <c r="B103" s="109"/>
      <c r="C103" s="109"/>
      <c r="D103" s="156" t="s">
        <v>122</v>
      </c>
      <c r="E103" s="111"/>
      <c r="F103" s="112"/>
      <c r="G103" s="111"/>
      <c r="H103" s="115"/>
      <c r="I103" s="12"/>
    </row>
    <row r="104" spans="1:9" s="11" customFormat="1" ht="15.75" customHeight="1">
      <c r="A104" s="109"/>
      <c r="B104" s="109"/>
      <c r="C104" s="109"/>
      <c r="D104" s="156" t="s">
        <v>123</v>
      </c>
      <c r="E104" s="96"/>
      <c r="F104" s="97"/>
      <c r="G104" s="96"/>
      <c r="H104" s="115"/>
      <c r="I104" s="12"/>
    </row>
    <row r="105" spans="1:9" s="11" customFormat="1" ht="15.75" customHeight="1">
      <c r="A105" s="109"/>
      <c r="B105" s="109"/>
      <c r="C105" s="109"/>
      <c r="D105" s="156" t="s">
        <v>124</v>
      </c>
      <c r="E105" s="96"/>
      <c r="F105" s="97"/>
      <c r="G105" s="96"/>
      <c r="H105" s="115"/>
      <c r="I105" s="12"/>
    </row>
    <row r="106" spans="1:9" s="11" customFormat="1" ht="15.75" customHeight="1">
      <c r="A106" s="109"/>
      <c r="B106" s="109"/>
      <c r="C106" s="109"/>
      <c r="D106" s="110"/>
      <c r="E106" s="96"/>
      <c r="F106" s="97"/>
      <c r="G106" s="96"/>
      <c r="H106" s="115"/>
      <c r="I106" s="12"/>
    </row>
    <row r="107" spans="1:9" s="11" customFormat="1" ht="15.75" customHeight="1">
      <c r="A107" s="94"/>
      <c r="B107" s="105" t="s">
        <v>198</v>
      </c>
      <c r="C107" s="105">
        <v>1</v>
      </c>
      <c r="D107" s="106" t="s">
        <v>5</v>
      </c>
      <c r="E107" s="157"/>
      <c r="F107" s="158"/>
      <c r="G107" s="157"/>
      <c r="H107" s="159"/>
      <c r="I107" s="12"/>
    </row>
    <row r="108" spans="1:9" s="11" customFormat="1" ht="16.5" customHeight="1">
      <c r="A108" s="109"/>
      <c r="B108" s="109"/>
      <c r="C108" s="109"/>
      <c r="D108" s="115" t="s">
        <v>45</v>
      </c>
      <c r="E108" s="111">
        <v>0</v>
      </c>
      <c r="F108" s="112">
        <v>0</v>
      </c>
      <c r="G108" s="111">
        <f aca="true" t="shared" si="3" ref="G108:G123">F108-E108</f>
        <v>0</v>
      </c>
      <c r="H108" s="115" t="s">
        <v>4</v>
      </c>
      <c r="I108" s="12"/>
    </row>
    <row r="109" spans="1:9" s="11" customFormat="1" ht="16.5" customHeight="1">
      <c r="A109" s="109"/>
      <c r="B109" s="109"/>
      <c r="C109" s="109"/>
      <c r="D109" s="115" t="s">
        <v>46</v>
      </c>
      <c r="E109" s="111">
        <v>0</v>
      </c>
      <c r="F109" s="112">
        <v>0</v>
      </c>
      <c r="G109" s="111">
        <f t="shared" si="3"/>
        <v>0</v>
      </c>
      <c r="H109" s="115" t="s">
        <v>4</v>
      </c>
      <c r="I109" s="12"/>
    </row>
    <row r="110" spans="1:9" s="11" customFormat="1" ht="16.5" customHeight="1">
      <c r="A110" s="109"/>
      <c r="B110" s="109"/>
      <c r="C110" s="109"/>
      <c r="D110" s="115" t="s">
        <v>47</v>
      </c>
      <c r="E110" s="111">
        <v>0</v>
      </c>
      <c r="F110" s="112">
        <v>0</v>
      </c>
      <c r="G110" s="111">
        <f t="shared" si="3"/>
        <v>0</v>
      </c>
      <c r="H110" s="115" t="s">
        <v>4</v>
      </c>
      <c r="I110" s="12"/>
    </row>
    <row r="111" spans="1:9" s="11" customFormat="1" ht="16.5" customHeight="1">
      <c r="A111" s="109"/>
      <c r="B111" s="109"/>
      <c r="C111" s="109"/>
      <c r="D111" s="115" t="s">
        <v>75</v>
      </c>
      <c r="E111" s="111">
        <v>128741.38</v>
      </c>
      <c r="F111" s="112">
        <v>124954.87</v>
      </c>
      <c r="G111" s="111">
        <f t="shared" si="3"/>
        <v>-3786.5100000000093</v>
      </c>
      <c r="H111" s="115" t="s">
        <v>4</v>
      </c>
      <c r="I111" s="12"/>
    </row>
    <row r="112" spans="1:9" s="11" customFormat="1" ht="16.5" customHeight="1">
      <c r="A112" s="109"/>
      <c r="B112" s="109"/>
      <c r="C112" s="109"/>
      <c r="D112" s="115" t="s">
        <v>48</v>
      </c>
      <c r="E112" s="111">
        <v>0</v>
      </c>
      <c r="F112" s="112">
        <v>0</v>
      </c>
      <c r="G112" s="111">
        <f t="shared" si="3"/>
        <v>0</v>
      </c>
      <c r="H112" s="115" t="s">
        <v>4</v>
      </c>
      <c r="I112" s="12"/>
    </row>
    <row r="113" spans="1:9" s="11" customFormat="1" ht="16.5" customHeight="1">
      <c r="A113" s="109"/>
      <c r="B113" s="109"/>
      <c r="C113" s="109"/>
      <c r="D113" s="115" t="s">
        <v>72</v>
      </c>
      <c r="E113" s="111">
        <v>17858.26</v>
      </c>
      <c r="F113" s="112">
        <v>17171.41</v>
      </c>
      <c r="G113" s="111">
        <f t="shared" si="3"/>
        <v>-686.8499999999985</v>
      </c>
      <c r="H113" s="115" t="s">
        <v>4</v>
      </c>
      <c r="I113" s="12"/>
    </row>
    <row r="114" spans="1:9" s="11" customFormat="1" ht="16.5" customHeight="1">
      <c r="A114" s="109"/>
      <c r="B114" s="109"/>
      <c r="C114" s="109"/>
      <c r="D114" s="115" t="s">
        <v>169</v>
      </c>
      <c r="E114" s="111">
        <v>70000</v>
      </c>
      <c r="F114" s="112">
        <v>68250</v>
      </c>
      <c r="G114" s="111">
        <f t="shared" si="3"/>
        <v>-1750</v>
      </c>
      <c r="H114" s="115"/>
      <c r="I114" s="12"/>
    </row>
    <row r="115" spans="1:9" s="11" customFormat="1" ht="16.5" customHeight="1">
      <c r="A115" s="109"/>
      <c r="B115" s="109"/>
      <c r="C115" s="109"/>
      <c r="D115" s="115" t="s">
        <v>49</v>
      </c>
      <c r="E115" s="111">
        <v>92948.68</v>
      </c>
      <c r="F115" s="112">
        <v>85798.75</v>
      </c>
      <c r="G115" s="111">
        <f t="shared" si="3"/>
        <v>-7149.929999999993</v>
      </c>
      <c r="H115" s="115" t="s">
        <v>4</v>
      </c>
      <c r="I115" s="12"/>
    </row>
    <row r="116" spans="1:9" s="11" customFormat="1" ht="16.5" customHeight="1">
      <c r="A116" s="109"/>
      <c r="B116" s="109"/>
      <c r="C116" s="109"/>
      <c r="D116" s="115" t="s">
        <v>26</v>
      </c>
      <c r="E116" s="111">
        <v>0</v>
      </c>
      <c r="F116" s="112">
        <v>0</v>
      </c>
      <c r="G116" s="111">
        <f t="shared" si="3"/>
        <v>0</v>
      </c>
      <c r="H116" s="115" t="s">
        <v>4</v>
      </c>
      <c r="I116" s="12"/>
    </row>
    <row r="117" spans="1:9" s="11" customFormat="1" ht="16.5" customHeight="1">
      <c r="A117" s="109"/>
      <c r="B117" s="109"/>
      <c r="C117" s="109"/>
      <c r="D117" s="115" t="s">
        <v>50</v>
      </c>
      <c r="E117" s="111">
        <v>0</v>
      </c>
      <c r="F117" s="112">
        <v>0</v>
      </c>
      <c r="G117" s="111">
        <f t="shared" si="3"/>
        <v>0</v>
      </c>
      <c r="H117" s="115" t="s">
        <v>4</v>
      </c>
      <c r="I117" s="12"/>
    </row>
    <row r="118" spans="1:9" s="11" customFormat="1" ht="16.5" customHeight="1">
      <c r="A118" s="109"/>
      <c r="B118" s="109"/>
      <c r="C118" s="109"/>
      <c r="D118" s="115" t="s">
        <v>31</v>
      </c>
      <c r="E118" s="111">
        <v>0</v>
      </c>
      <c r="F118" s="112">
        <v>0</v>
      </c>
      <c r="G118" s="111">
        <f t="shared" si="3"/>
        <v>0</v>
      </c>
      <c r="H118" s="115" t="s">
        <v>4</v>
      </c>
      <c r="I118" s="12"/>
    </row>
    <row r="119" spans="1:9" s="11" customFormat="1" ht="16.5" customHeight="1">
      <c r="A119" s="109"/>
      <c r="B119" s="109"/>
      <c r="C119" s="109"/>
      <c r="D119" s="115" t="s">
        <v>71</v>
      </c>
      <c r="E119" s="111">
        <v>2222.66</v>
      </c>
      <c r="F119" s="112">
        <v>2076.64</v>
      </c>
      <c r="G119" s="111">
        <f>F119-E119</f>
        <v>-146.01999999999998</v>
      </c>
      <c r="H119" s="115" t="s">
        <v>4</v>
      </c>
      <c r="I119" s="12"/>
    </row>
    <row r="120" spans="1:9" s="11" customFormat="1" ht="15.75" customHeight="1">
      <c r="A120" s="94"/>
      <c r="B120" s="105" t="s">
        <v>198</v>
      </c>
      <c r="C120" s="105">
        <v>2</v>
      </c>
      <c r="D120" s="106" t="s">
        <v>199</v>
      </c>
      <c r="E120" s="117"/>
      <c r="F120" s="107"/>
      <c r="G120" s="117"/>
      <c r="H120" s="118"/>
      <c r="I120" s="12"/>
    </row>
    <row r="121" spans="1:9" s="11" customFormat="1" ht="16.5" customHeight="1">
      <c r="A121" s="109"/>
      <c r="B121" s="109"/>
      <c r="C121" s="109"/>
      <c r="D121" s="115" t="s">
        <v>51</v>
      </c>
      <c r="E121" s="111">
        <v>12362.85</v>
      </c>
      <c r="F121" s="112">
        <v>11635.62</v>
      </c>
      <c r="G121" s="111">
        <f>F121-E121</f>
        <v>-727.2299999999996</v>
      </c>
      <c r="H121" s="115" t="s">
        <v>4</v>
      </c>
      <c r="I121" s="12"/>
    </row>
    <row r="122" spans="1:9" s="11" customFormat="1" ht="16.5" customHeight="1">
      <c r="A122" s="109"/>
      <c r="B122" s="109"/>
      <c r="C122" s="109"/>
      <c r="D122" s="115" t="s">
        <v>78</v>
      </c>
      <c r="E122" s="111">
        <v>51088.9</v>
      </c>
      <c r="F122" s="112">
        <v>47939.58</v>
      </c>
      <c r="G122" s="111">
        <f t="shared" si="3"/>
        <v>-3149.3199999999997</v>
      </c>
      <c r="H122" s="115" t="s">
        <v>4</v>
      </c>
      <c r="I122" s="12"/>
    </row>
    <row r="123" spans="1:9" s="11" customFormat="1" ht="16.5" customHeight="1">
      <c r="A123" s="109"/>
      <c r="B123" s="109"/>
      <c r="C123" s="109"/>
      <c r="D123" s="115" t="s">
        <v>56</v>
      </c>
      <c r="E123" s="111">
        <v>0</v>
      </c>
      <c r="F123" s="112">
        <v>0</v>
      </c>
      <c r="G123" s="111">
        <f t="shared" si="3"/>
        <v>0</v>
      </c>
      <c r="H123" s="115"/>
      <c r="I123" s="12"/>
    </row>
    <row r="124" spans="1:9" s="11" customFormat="1" ht="16.5" customHeight="1">
      <c r="A124" s="109"/>
      <c r="B124" s="109"/>
      <c r="C124" s="109"/>
      <c r="D124" s="115"/>
      <c r="E124" s="111"/>
      <c r="F124" s="112"/>
      <c r="G124" s="111"/>
      <c r="H124" s="115"/>
      <c r="I124" s="12"/>
    </row>
    <row r="125" spans="1:9" s="11" customFormat="1" ht="15.75" customHeight="1">
      <c r="A125" s="94"/>
      <c r="B125" s="105" t="s">
        <v>200</v>
      </c>
      <c r="C125" s="105">
        <v>3</v>
      </c>
      <c r="D125" s="106" t="s">
        <v>201</v>
      </c>
      <c r="E125" s="117"/>
      <c r="F125" s="107"/>
      <c r="G125" s="117"/>
      <c r="H125" s="118"/>
      <c r="I125" s="12"/>
    </row>
    <row r="126" spans="1:9" s="11" customFormat="1" ht="15.75" customHeight="1">
      <c r="A126" s="109"/>
      <c r="B126" s="109"/>
      <c r="C126" s="109"/>
      <c r="D126" s="110"/>
      <c r="E126" s="111">
        <v>37446.35</v>
      </c>
      <c r="F126" s="112">
        <v>29878.88</v>
      </c>
      <c r="G126" s="111">
        <f>F126-E126</f>
        <v>-7567.4699999999975</v>
      </c>
      <c r="H126" s="113" t="s">
        <v>4</v>
      </c>
      <c r="I126" s="12"/>
    </row>
    <row r="127" spans="1:9" s="11" customFormat="1" ht="15.75" customHeight="1">
      <c r="A127" s="94"/>
      <c r="B127" s="105" t="s">
        <v>200</v>
      </c>
      <c r="C127" s="105">
        <v>4</v>
      </c>
      <c r="D127" s="294" t="s">
        <v>202</v>
      </c>
      <c r="E127" s="294"/>
      <c r="F127" s="294"/>
      <c r="G127" s="294"/>
      <c r="H127" s="118"/>
      <c r="I127" s="12"/>
    </row>
    <row r="128" spans="1:9" s="11" customFormat="1" ht="15.75" customHeight="1">
      <c r="A128" s="109"/>
      <c r="B128" s="109"/>
      <c r="C128" s="109"/>
      <c r="D128" s="110"/>
      <c r="E128" s="111"/>
      <c r="F128" s="112"/>
      <c r="G128" s="111">
        <f>F128-E128</f>
        <v>0</v>
      </c>
      <c r="H128" s="115"/>
      <c r="I128" s="12"/>
    </row>
    <row r="129" spans="1:9" s="11" customFormat="1" ht="15.75" customHeight="1">
      <c r="A129" s="94"/>
      <c r="B129" s="105" t="s">
        <v>200</v>
      </c>
      <c r="C129" s="105">
        <v>6</v>
      </c>
      <c r="D129" s="106" t="s">
        <v>178</v>
      </c>
      <c r="E129" s="117"/>
      <c r="F129" s="107"/>
      <c r="G129" s="117"/>
      <c r="H129" s="118"/>
      <c r="I129" s="12"/>
    </row>
    <row r="130" spans="1:9" s="11" customFormat="1" ht="15.75" customHeight="1">
      <c r="A130" s="109"/>
      <c r="B130" s="109"/>
      <c r="C130" s="109"/>
      <c r="D130" s="110"/>
      <c r="E130" s="111"/>
      <c r="F130" s="112"/>
      <c r="G130" s="111">
        <f>F130-E130</f>
        <v>0</v>
      </c>
      <c r="H130" s="115"/>
      <c r="I130" s="12"/>
    </row>
    <row r="131" spans="1:9" s="11" customFormat="1" ht="15.75" customHeight="1">
      <c r="A131" s="94"/>
      <c r="B131" s="105" t="s">
        <v>203</v>
      </c>
      <c r="C131" s="105">
        <v>7</v>
      </c>
      <c r="D131" s="294" t="s">
        <v>205</v>
      </c>
      <c r="E131" s="294"/>
      <c r="F131" s="294"/>
      <c r="G131" s="294"/>
      <c r="H131" s="118"/>
      <c r="I131" s="12"/>
    </row>
    <row r="132" spans="1:9" s="11" customFormat="1" ht="15.75" customHeight="1">
      <c r="A132" s="109"/>
      <c r="B132" s="109"/>
      <c r="C132" s="109"/>
      <c r="D132" s="110"/>
      <c r="E132" s="111"/>
      <c r="F132" s="112"/>
      <c r="G132" s="111">
        <f>F132-E132</f>
        <v>0</v>
      </c>
      <c r="H132" s="115"/>
      <c r="I132" s="12"/>
    </row>
    <row r="133" spans="1:9" s="11" customFormat="1" ht="15.75" customHeight="1">
      <c r="A133" s="94"/>
      <c r="B133" s="105" t="s">
        <v>204</v>
      </c>
      <c r="C133" s="105">
        <v>8</v>
      </c>
      <c r="D133" s="294" t="s">
        <v>206</v>
      </c>
      <c r="E133" s="294"/>
      <c r="F133" s="294"/>
      <c r="G133" s="294"/>
      <c r="H133" s="118"/>
      <c r="I133" s="12"/>
    </row>
    <row r="134" spans="1:9" s="11" customFormat="1" ht="15.75" customHeight="1">
      <c r="A134" s="109"/>
      <c r="B134" s="109"/>
      <c r="C134" s="109"/>
      <c r="D134" s="110"/>
      <c r="E134" s="111"/>
      <c r="F134" s="112"/>
      <c r="G134" s="111">
        <f>F134-E134</f>
        <v>0</v>
      </c>
      <c r="H134" s="115"/>
      <c r="I134" s="12"/>
    </row>
    <row r="135" spans="1:9" s="18" customFormat="1" ht="15.75" customHeight="1">
      <c r="A135" s="109"/>
      <c r="B135" s="109"/>
      <c r="C135" s="109"/>
      <c r="D135" s="160"/>
      <c r="E135" s="161"/>
      <c r="F135" s="162"/>
      <c r="G135" s="161"/>
      <c r="H135" s="115"/>
      <c r="I135" s="12"/>
    </row>
    <row r="136" spans="1:9" s="18" customFormat="1" ht="15.75" customHeight="1">
      <c r="A136" s="109"/>
      <c r="B136" s="109"/>
      <c r="C136" s="109"/>
      <c r="D136" s="119" t="s">
        <v>109</v>
      </c>
      <c r="E136" s="101">
        <f>E97</f>
        <v>38595.32</v>
      </c>
      <c r="F136" s="102">
        <f>F97</f>
        <v>38595.32</v>
      </c>
      <c r="G136" s="96">
        <f>F136-E136</f>
        <v>0</v>
      </c>
      <c r="H136" s="115"/>
      <c r="I136" s="12"/>
    </row>
    <row r="137" spans="1:9" s="11" customFormat="1" ht="15.75" customHeight="1">
      <c r="A137" s="109"/>
      <c r="B137" s="109"/>
      <c r="C137" s="109"/>
      <c r="D137" s="119" t="s">
        <v>79</v>
      </c>
      <c r="E137" s="96">
        <f>SUM(E108:E134)</f>
        <v>412669.07999999996</v>
      </c>
      <c r="F137" s="97">
        <f>SUM(F108:F119)</f>
        <v>298251.67000000004</v>
      </c>
      <c r="G137" s="96">
        <f>SUM(G108:G134)</f>
        <v>-24963.329999999998</v>
      </c>
      <c r="H137" s="115"/>
      <c r="I137" s="12"/>
    </row>
    <row r="138" spans="1:9" s="11" customFormat="1" ht="15.75" customHeight="1">
      <c r="A138" s="140"/>
      <c r="B138" s="140"/>
      <c r="C138" s="140"/>
      <c r="D138" s="125" t="s">
        <v>210</v>
      </c>
      <c r="E138" s="81"/>
      <c r="F138" s="82">
        <f>SUM(F121:F126)</f>
        <v>89454.08</v>
      </c>
      <c r="G138" s="81"/>
      <c r="H138" s="163"/>
      <c r="I138" s="12"/>
    </row>
    <row r="139" spans="1:8" s="11" customFormat="1" ht="40.5" customHeight="1">
      <c r="A139" s="129"/>
      <c r="B139" s="129"/>
      <c r="C139" s="129"/>
      <c r="D139" s="130" t="s">
        <v>213</v>
      </c>
      <c r="E139" s="131">
        <f>SUM(E136:E137)</f>
        <v>451264.39999999997</v>
      </c>
      <c r="F139" s="132">
        <f>SUM(F136:F138)</f>
        <v>426301.07000000007</v>
      </c>
      <c r="G139" s="131">
        <f>F139-E139</f>
        <v>-24963.3299999999</v>
      </c>
      <c r="H139" s="133"/>
    </row>
    <row r="140" spans="1:8" s="11" customFormat="1" ht="15.75" customHeight="1">
      <c r="A140" s="36"/>
      <c r="B140" s="36"/>
      <c r="C140" s="36"/>
      <c r="D140" s="48"/>
      <c r="E140" s="28"/>
      <c r="F140" s="68"/>
      <c r="G140" s="28"/>
      <c r="H140" s="49"/>
    </row>
    <row r="141" spans="1:8" s="11" customFormat="1" ht="15.75" customHeight="1">
      <c r="A141" s="164" t="s">
        <v>80</v>
      </c>
      <c r="B141" s="164"/>
      <c r="C141" s="164"/>
      <c r="D141" s="142"/>
      <c r="E141" s="143"/>
      <c r="F141" s="144"/>
      <c r="G141" s="143"/>
      <c r="H141" s="145"/>
    </row>
    <row r="142" spans="1:8" s="11" customFormat="1" ht="15.75" customHeight="1">
      <c r="A142" s="146" t="s">
        <v>102</v>
      </c>
      <c r="B142" s="146"/>
      <c r="C142" s="146"/>
      <c r="D142" s="308" t="s">
        <v>158</v>
      </c>
      <c r="E142" s="81"/>
      <c r="F142" s="82"/>
      <c r="G142" s="81"/>
      <c r="H142" s="166"/>
    </row>
    <row r="143" spans="1:8" s="11" customFormat="1" ht="16.5" customHeight="1">
      <c r="A143" s="150" t="s">
        <v>132</v>
      </c>
      <c r="B143" s="167"/>
      <c r="C143" s="167"/>
      <c r="D143" s="311"/>
      <c r="E143" s="86"/>
      <c r="F143" s="87"/>
      <c r="G143" s="86"/>
      <c r="H143" s="168"/>
    </row>
    <row r="144" spans="1:8" s="11" customFormat="1" ht="15.75" customHeight="1">
      <c r="A144" s="152" t="s">
        <v>145</v>
      </c>
      <c r="B144" s="150"/>
      <c r="C144" s="150"/>
      <c r="D144" s="169"/>
      <c r="E144" s="91"/>
      <c r="F144" s="92"/>
      <c r="G144" s="91"/>
      <c r="H144" s="170"/>
    </row>
    <row r="145" spans="1:8" s="11" customFormat="1" ht="15.75" customHeight="1">
      <c r="A145" s="94"/>
      <c r="B145" s="94"/>
      <c r="C145" s="94"/>
      <c r="D145" s="119"/>
      <c r="E145" s="96"/>
      <c r="F145" s="97"/>
      <c r="G145" s="96"/>
      <c r="H145" s="171"/>
    </row>
    <row r="146" spans="1:8" s="11" customFormat="1" ht="15.75" customHeight="1">
      <c r="A146" s="99"/>
      <c r="B146" s="99"/>
      <c r="C146" s="99"/>
      <c r="D146" s="100" t="s">
        <v>1</v>
      </c>
      <c r="E146" s="101" t="s">
        <v>141</v>
      </c>
      <c r="F146" s="102" t="s">
        <v>141</v>
      </c>
      <c r="G146" s="101" t="s">
        <v>141</v>
      </c>
      <c r="H146" s="100" t="s">
        <v>2</v>
      </c>
    </row>
    <row r="147" spans="1:8" s="55" customFormat="1" ht="33" customHeight="1">
      <c r="A147" s="94"/>
      <c r="B147" s="103" t="s">
        <v>196</v>
      </c>
      <c r="C147" s="103" t="s">
        <v>266</v>
      </c>
      <c r="D147" s="104"/>
      <c r="E147" s="97"/>
      <c r="F147" s="97"/>
      <c r="G147" s="97"/>
      <c r="H147" s="104"/>
    </row>
    <row r="148" spans="1:8" s="55" customFormat="1" ht="15.75" customHeight="1">
      <c r="A148" s="94"/>
      <c r="B148" s="105" t="s">
        <v>197</v>
      </c>
      <c r="C148" s="105">
        <v>0</v>
      </c>
      <c r="D148" s="106" t="s">
        <v>3</v>
      </c>
      <c r="E148" s="107"/>
      <c r="F148" s="107"/>
      <c r="G148" s="107"/>
      <c r="H148" s="108"/>
    </row>
    <row r="149" spans="1:8" s="11" customFormat="1" ht="15.75" customHeight="1">
      <c r="A149" s="172"/>
      <c r="B149" s="172"/>
      <c r="C149" s="172"/>
      <c r="D149" s="123" t="s">
        <v>177</v>
      </c>
      <c r="E149" s="173">
        <v>0</v>
      </c>
      <c r="F149" s="174">
        <v>0</v>
      </c>
      <c r="G149" s="111">
        <f>F149-E149</f>
        <v>0</v>
      </c>
      <c r="H149" s="115"/>
    </row>
    <row r="150" spans="1:8" s="11" customFormat="1" ht="15.75" customHeight="1">
      <c r="A150" s="175"/>
      <c r="B150" s="175"/>
      <c r="C150" s="175"/>
      <c r="D150" s="176" t="s">
        <v>130</v>
      </c>
      <c r="E150" s="154"/>
      <c r="F150" s="155"/>
      <c r="G150" s="154"/>
      <c r="H150" s="123" t="s">
        <v>179</v>
      </c>
    </row>
    <row r="151" spans="1:8" s="11" customFormat="1" ht="15.75" customHeight="1">
      <c r="A151" s="175"/>
      <c r="B151" s="175"/>
      <c r="C151" s="175"/>
      <c r="D151" s="177" t="s">
        <v>131</v>
      </c>
      <c r="E151" s="173"/>
      <c r="F151" s="174"/>
      <c r="G151" s="173"/>
      <c r="H151" s="115"/>
    </row>
    <row r="152" spans="1:9" s="11" customFormat="1" ht="15.75" customHeight="1">
      <c r="A152" s="109"/>
      <c r="B152" s="109"/>
      <c r="C152" s="109"/>
      <c r="D152" s="156" t="s">
        <v>214</v>
      </c>
      <c r="E152" s="111"/>
      <c r="F152" s="112"/>
      <c r="G152" s="111"/>
      <c r="H152" s="115"/>
      <c r="I152" s="12"/>
    </row>
    <row r="153" spans="1:9" s="11" customFormat="1" ht="15.75" customHeight="1">
      <c r="A153" s="109"/>
      <c r="B153" s="109"/>
      <c r="C153" s="109"/>
      <c r="D153" s="156" t="s">
        <v>215</v>
      </c>
      <c r="E153" s="111"/>
      <c r="F153" s="112"/>
      <c r="G153" s="111"/>
      <c r="H153" s="115"/>
      <c r="I153" s="12"/>
    </row>
    <row r="154" spans="1:8" s="11" customFormat="1" ht="15.75" customHeight="1">
      <c r="A154" s="175"/>
      <c r="B154" s="175"/>
      <c r="C154" s="175"/>
      <c r="D154" s="171"/>
      <c r="E154" s="121"/>
      <c r="F154" s="122"/>
      <c r="G154" s="121"/>
      <c r="H154" s="115"/>
    </row>
    <row r="155" spans="1:8" s="11" customFormat="1" ht="15.75" customHeight="1">
      <c r="A155" s="172"/>
      <c r="B155" s="105" t="s">
        <v>198</v>
      </c>
      <c r="C155" s="105">
        <v>1</v>
      </c>
      <c r="D155" s="106" t="s">
        <v>5</v>
      </c>
      <c r="E155" s="157"/>
      <c r="F155" s="158"/>
      <c r="G155" s="157"/>
      <c r="H155" s="159"/>
    </row>
    <row r="156" spans="1:8" s="11" customFormat="1" ht="16.5" customHeight="1">
      <c r="A156" s="175"/>
      <c r="B156" s="175"/>
      <c r="C156" s="175"/>
      <c r="D156" s="178" t="s">
        <v>25</v>
      </c>
      <c r="E156" s="173">
        <f>398965.36</f>
        <v>398965.36</v>
      </c>
      <c r="F156" s="174">
        <v>381530.22</v>
      </c>
      <c r="G156" s="111">
        <f>F156-E156</f>
        <v>-17435.140000000014</v>
      </c>
      <c r="H156" s="115" t="s">
        <v>4</v>
      </c>
    </row>
    <row r="157" spans="1:9" s="11" customFormat="1" ht="15.75" customHeight="1">
      <c r="A157" s="94"/>
      <c r="B157" s="105" t="s">
        <v>200</v>
      </c>
      <c r="C157" s="105">
        <v>3</v>
      </c>
      <c r="D157" s="106" t="s">
        <v>201</v>
      </c>
      <c r="E157" s="117"/>
      <c r="F157" s="107"/>
      <c r="G157" s="117"/>
      <c r="H157" s="118"/>
      <c r="I157" s="12"/>
    </row>
    <row r="158" spans="1:9" s="11" customFormat="1" ht="15.75" customHeight="1">
      <c r="A158" s="109"/>
      <c r="B158" s="109"/>
      <c r="C158" s="109"/>
      <c r="D158" s="110"/>
      <c r="E158" s="111">
        <f>9223.45</f>
        <v>9223.45</v>
      </c>
      <c r="F158" s="112">
        <v>7389.5</v>
      </c>
      <c r="G158" s="111">
        <f>F158-E158</f>
        <v>-1833.9500000000007</v>
      </c>
      <c r="H158" s="115" t="s">
        <v>4</v>
      </c>
      <c r="I158" s="12"/>
    </row>
    <row r="159" spans="1:9" s="11" customFormat="1" ht="15.75" customHeight="1">
      <c r="A159" s="109"/>
      <c r="B159" s="109"/>
      <c r="C159" s="109"/>
      <c r="D159" s="110"/>
      <c r="E159" s="111"/>
      <c r="F159" s="112"/>
      <c r="G159" s="111"/>
      <c r="H159" s="115"/>
      <c r="I159" s="12"/>
    </row>
    <row r="160" spans="1:8" s="11" customFormat="1" ht="15.75" customHeight="1">
      <c r="A160" s="175"/>
      <c r="B160" s="175"/>
      <c r="C160" s="175"/>
      <c r="D160" s="119" t="s">
        <v>109</v>
      </c>
      <c r="E160" s="179">
        <f>E149</f>
        <v>0</v>
      </c>
      <c r="F160" s="122">
        <f>F149</f>
        <v>0</v>
      </c>
      <c r="G160" s="179">
        <f>G149</f>
        <v>0</v>
      </c>
      <c r="H160" s="115"/>
    </row>
    <row r="161" spans="1:8" s="11" customFormat="1" ht="15.75" customHeight="1">
      <c r="A161" s="175"/>
      <c r="B161" s="175"/>
      <c r="C161" s="175"/>
      <c r="D161" s="119" t="s">
        <v>79</v>
      </c>
      <c r="E161" s="179">
        <f>SUM(E156:E158)</f>
        <v>408188.81</v>
      </c>
      <c r="F161" s="122">
        <f>SUM(F156)</f>
        <v>381530.22</v>
      </c>
      <c r="G161" s="179">
        <f>SUM(G156:G158)</f>
        <v>-19269.090000000015</v>
      </c>
      <c r="H161" s="171"/>
    </row>
    <row r="162" spans="1:8" s="11" customFormat="1" ht="15.75" customHeight="1">
      <c r="A162" s="180"/>
      <c r="B162" s="180"/>
      <c r="C162" s="180"/>
      <c r="D162" s="125" t="s">
        <v>210</v>
      </c>
      <c r="E162" s="181"/>
      <c r="F162" s="127">
        <f>F158</f>
        <v>7389.5</v>
      </c>
      <c r="G162" s="181"/>
      <c r="H162" s="166"/>
    </row>
    <row r="163" spans="1:8" s="11" customFormat="1" ht="40.5" customHeight="1">
      <c r="A163" s="129"/>
      <c r="B163" s="129"/>
      <c r="C163" s="129"/>
      <c r="D163" s="130" t="s">
        <v>213</v>
      </c>
      <c r="E163" s="131">
        <f>SUM(E160:E161)</f>
        <v>408188.81</v>
      </c>
      <c r="F163" s="132">
        <f>SUM(F160:F162)</f>
        <v>388919.72</v>
      </c>
      <c r="G163" s="131">
        <f>F163-E163</f>
        <v>-19269.090000000026</v>
      </c>
      <c r="H163" s="133"/>
    </row>
    <row r="164" spans="1:8" s="11" customFormat="1" ht="15.75" customHeight="1">
      <c r="A164" s="36"/>
      <c r="B164" s="36"/>
      <c r="C164" s="36"/>
      <c r="D164" s="48"/>
      <c r="E164" s="28"/>
      <c r="F164" s="68"/>
      <c r="G164" s="28"/>
      <c r="H164" s="10"/>
    </row>
    <row r="165" spans="1:8" s="11" customFormat="1" ht="15.75" customHeight="1">
      <c r="A165" s="36"/>
      <c r="B165" s="36"/>
      <c r="C165" s="36"/>
      <c r="D165" s="48"/>
      <c r="E165" s="28"/>
      <c r="F165" s="68"/>
      <c r="G165" s="28"/>
      <c r="H165" s="10"/>
    </row>
    <row r="166" spans="1:8" s="11" customFormat="1" ht="24" customHeight="1">
      <c r="A166" s="164" t="s">
        <v>33</v>
      </c>
      <c r="B166" s="182"/>
      <c r="C166" s="182"/>
      <c r="D166" s="142"/>
      <c r="E166" s="143"/>
      <c r="F166" s="144"/>
      <c r="G166" s="143"/>
      <c r="H166" s="145"/>
    </row>
    <row r="167" spans="1:8" s="11" customFormat="1" ht="69" customHeight="1">
      <c r="A167" s="183" t="s">
        <v>89</v>
      </c>
      <c r="B167" s="184"/>
      <c r="C167" s="184"/>
      <c r="D167" s="308" t="s">
        <v>159</v>
      </c>
      <c r="E167" s="185"/>
      <c r="F167" s="186"/>
      <c r="G167" s="185"/>
      <c r="H167" s="128"/>
    </row>
    <row r="168" spans="1:8" s="11" customFormat="1" ht="22.5" customHeight="1">
      <c r="A168" s="183" t="s">
        <v>146</v>
      </c>
      <c r="B168" s="187"/>
      <c r="C168" s="187"/>
      <c r="D168" s="312"/>
      <c r="E168" s="189"/>
      <c r="F168" s="190"/>
      <c r="G168" s="189"/>
      <c r="H168" s="191"/>
    </row>
    <row r="169" spans="1:8" s="11" customFormat="1" ht="17.25" customHeight="1">
      <c r="A169" s="99"/>
      <c r="B169" s="99"/>
      <c r="C169" s="99"/>
      <c r="D169" s="192"/>
      <c r="E169" s="101"/>
      <c r="F169" s="102"/>
      <c r="G169" s="101"/>
      <c r="H169" s="123"/>
    </row>
    <row r="170" spans="1:8" s="11" customFormat="1" ht="15.75" customHeight="1">
      <c r="A170" s="99"/>
      <c r="B170" s="99"/>
      <c r="C170" s="99"/>
      <c r="D170" s="100" t="s">
        <v>1</v>
      </c>
      <c r="E170" s="101" t="s">
        <v>141</v>
      </c>
      <c r="F170" s="102" t="s">
        <v>141</v>
      </c>
      <c r="G170" s="101" t="s">
        <v>141</v>
      </c>
      <c r="H170" s="100" t="s">
        <v>2</v>
      </c>
    </row>
    <row r="171" spans="1:8" s="11" customFormat="1" ht="34.5" customHeight="1">
      <c r="A171" s="99"/>
      <c r="B171" s="99"/>
      <c r="C171" s="103" t="s">
        <v>266</v>
      </c>
      <c r="D171" s="100"/>
      <c r="E171" s="101"/>
      <c r="F171" s="102"/>
      <c r="G171" s="101"/>
      <c r="H171" s="100"/>
    </row>
    <row r="172" spans="1:8" s="55" customFormat="1" ht="15.75" customHeight="1">
      <c r="A172" s="94"/>
      <c r="B172" s="105" t="s">
        <v>197</v>
      </c>
      <c r="C172" s="105">
        <v>0</v>
      </c>
      <c r="D172" s="106" t="s">
        <v>3</v>
      </c>
      <c r="E172" s="107"/>
      <c r="F172" s="107"/>
      <c r="G172" s="107"/>
      <c r="H172" s="108"/>
    </row>
    <row r="173" spans="1:8" s="11" customFormat="1" ht="15.75" customHeight="1">
      <c r="A173" s="94"/>
      <c r="B173" s="94"/>
      <c r="C173" s="94"/>
      <c r="D173" s="123" t="s">
        <v>177</v>
      </c>
      <c r="E173" s="111">
        <v>132678</v>
      </c>
      <c r="F173" s="112">
        <v>132678</v>
      </c>
      <c r="G173" s="111">
        <f>F173-E173</f>
        <v>0</v>
      </c>
      <c r="H173" s="110"/>
    </row>
    <row r="174" spans="1:8" s="11" customFormat="1" ht="15.75" customHeight="1">
      <c r="A174" s="109"/>
      <c r="B174" s="109"/>
      <c r="C174" s="109"/>
      <c r="D174" s="193" t="s">
        <v>180</v>
      </c>
      <c r="E174" s="111"/>
      <c r="F174" s="112"/>
      <c r="G174" s="111"/>
      <c r="H174" s="115" t="s">
        <v>4</v>
      </c>
    </row>
    <row r="175" spans="1:8" s="11" customFormat="1" ht="15.75" customHeight="1">
      <c r="A175" s="175"/>
      <c r="B175" s="175"/>
      <c r="C175" s="175"/>
      <c r="D175" s="177" t="s">
        <v>126</v>
      </c>
      <c r="E175" s="173"/>
      <c r="F175" s="174"/>
      <c r="G175" s="173"/>
      <c r="H175" s="115"/>
    </row>
    <row r="176" spans="1:9" s="11" customFormat="1" ht="15.75" customHeight="1">
      <c r="A176" s="109"/>
      <c r="B176" s="109"/>
      <c r="C176" s="109"/>
      <c r="D176" s="156" t="s">
        <v>216</v>
      </c>
      <c r="E176" s="111"/>
      <c r="F176" s="112"/>
      <c r="G176" s="111"/>
      <c r="H176" s="115"/>
      <c r="I176" s="12"/>
    </row>
    <row r="177" spans="1:9" s="11" customFormat="1" ht="15.75" customHeight="1">
      <c r="A177" s="109"/>
      <c r="B177" s="109"/>
      <c r="C177" s="109"/>
      <c r="D177" s="156" t="s">
        <v>217</v>
      </c>
      <c r="E177" s="111"/>
      <c r="F177" s="112"/>
      <c r="G177" s="111"/>
      <c r="H177" s="115"/>
      <c r="I177" s="12"/>
    </row>
    <row r="178" spans="1:8" s="11" customFormat="1" ht="15.75" customHeight="1">
      <c r="A178" s="109"/>
      <c r="B178" s="109"/>
      <c r="C178" s="109"/>
      <c r="D178" s="193" t="s">
        <v>181</v>
      </c>
      <c r="E178" s="111"/>
      <c r="F178" s="112"/>
      <c r="G178" s="111"/>
      <c r="H178" s="115" t="s">
        <v>4</v>
      </c>
    </row>
    <row r="179" spans="1:8" s="11" customFormat="1" ht="15.75" customHeight="1">
      <c r="A179" s="175"/>
      <c r="B179" s="175"/>
      <c r="C179" s="175"/>
      <c r="D179" s="177" t="s">
        <v>126</v>
      </c>
      <c r="E179" s="173"/>
      <c r="F179" s="174"/>
      <c r="G179" s="173"/>
      <c r="H179" s="115"/>
    </row>
    <row r="180" spans="1:9" s="11" customFormat="1" ht="15.75" customHeight="1">
      <c r="A180" s="109"/>
      <c r="B180" s="109"/>
      <c r="C180" s="109"/>
      <c r="D180" s="156" t="s">
        <v>218</v>
      </c>
      <c r="E180" s="111"/>
      <c r="F180" s="112"/>
      <c r="G180" s="111"/>
      <c r="H180" s="115"/>
      <c r="I180" s="12"/>
    </row>
    <row r="181" spans="1:9" s="11" customFormat="1" ht="15.75" customHeight="1">
      <c r="A181" s="109"/>
      <c r="B181" s="109"/>
      <c r="C181" s="109"/>
      <c r="D181" s="156" t="s">
        <v>219</v>
      </c>
      <c r="E181" s="111"/>
      <c r="F181" s="112"/>
      <c r="G181" s="111"/>
      <c r="H181" s="115"/>
      <c r="I181" s="12"/>
    </row>
    <row r="182" spans="1:8" s="11" customFormat="1" ht="15.75" customHeight="1">
      <c r="A182" s="109"/>
      <c r="B182" s="109"/>
      <c r="C182" s="109"/>
      <c r="D182" s="193" t="s">
        <v>220</v>
      </c>
      <c r="E182" s="111"/>
      <c r="F182" s="112"/>
      <c r="G182" s="111"/>
      <c r="H182" s="115" t="s">
        <v>4</v>
      </c>
    </row>
    <row r="183" spans="1:8" s="11" customFormat="1" ht="15.75" customHeight="1">
      <c r="A183" s="175"/>
      <c r="B183" s="175"/>
      <c r="C183" s="175"/>
      <c r="D183" s="177" t="s">
        <v>126</v>
      </c>
      <c r="E183" s="173"/>
      <c r="F183" s="174"/>
      <c r="G183" s="173"/>
      <c r="H183" s="115"/>
    </row>
    <row r="184" spans="1:9" s="11" customFormat="1" ht="15.75" customHeight="1">
      <c r="A184" s="109"/>
      <c r="B184" s="109"/>
      <c r="C184" s="109"/>
      <c r="D184" s="156" t="s">
        <v>221</v>
      </c>
      <c r="E184" s="111"/>
      <c r="F184" s="112"/>
      <c r="G184" s="111"/>
      <c r="H184" s="115"/>
      <c r="I184" s="12"/>
    </row>
    <row r="185" spans="1:9" s="11" customFormat="1" ht="15.75" customHeight="1">
      <c r="A185" s="109"/>
      <c r="B185" s="109"/>
      <c r="C185" s="109"/>
      <c r="D185" s="156" t="s">
        <v>219</v>
      </c>
      <c r="E185" s="111"/>
      <c r="F185" s="112"/>
      <c r="G185" s="111"/>
      <c r="H185" s="115"/>
      <c r="I185" s="12"/>
    </row>
    <row r="186" spans="1:9" s="11" customFormat="1" ht="17.25" customHeight="1">
      <c r="A186" s="109"/>
      <c r="B186" s="109"/>
      <c r="C186" s="109"/>
      <c r="D186" s="193" t="s">
        <v>255</v>
      </c>
      <c r="E186" s="111"/>
      <c r="F186" s="112"/>
      <c r="G186" s="111"/>
      <c r="H186" s="115"/>
      <c r="I186" s="12"/>
    </row>
    <row r="187" spans="1:9" s="11" customFormat="1" ht="17.25" customHeight="1">
      <c r="A187" s="109"/>
      <c r="B187" s="109"/>
      <c r="C187" s="109"/>
      <c r="D187" s="177" t="s">
        <v>126</v>
      </c>
      <c r="E187" s="111"/>
      <c r="F187" s="112"/>
      <c r="G187" s="111"/>
      <c r="H187" s="115"/>
      <c r="I187" s="12"/>
    </row>
    <row r="188" spans="1:9" s="11" customFormat="1" ht="17.25" customHeight="1">
      <c r="A188" s="109"/>
      <c r="B188" s="109"/>
      <c r="C188" s="109"/>
      <c r="D188" s="156" t="s">
        <v>256</v>
      </c>
      <c r="E188" s="111"/>
      <c r="F188" s="112"/>
      <c r="G188" s="111"/>
      <c r="H188" s="115"/>
      <c r="I188" s="12"/>
    </row>
    <row r="189" spans="1:9" s="11" customFormat="1" ht="15.75" customHeight="1">
      <c r="A189" s="109"/>
      <c r="B189" s="109"/>
      <c r="C189" s="109"/>
      <c r="D189" s="156" t="s">
        <v>219</v>
      </c>
      <c r="E189" s="111"/>
      <c r="F189" s="112"/>
      <c r="G189" s="111"/>
      <c r="H189" s="115"/>
      <c r="I189" s="12"/>
    </row>
    <row r="190" spans="1:9" s="11" customFormat="1" ht="15.75" customHeight="1">
      <c r="A190" s="109"/>
      <c r="B190" s="109"/>
      <c r="C190" s="109"/>
      <c r="D190" s="156"/>
      <c r="E190" s="111"/>
      <c r="F190" s="112"/>
      <c r="G190" s="111"/>
      <c r="H190" s="115"/>
      <c r="I190" s="12"/>
    </row>
    <row r="191" spans="1:8" s="11" customFormat="1" ht="15.75" customHeight="1">
      <c r="A191" s="109"/>
      <c r="B191" s="109"/>
      <c r="C191" s="109"/>
      <c r="D191" s="119"/>
      <c r="E191" s="154"/>
      <c r="F191" s="155"/>
      <c r="G191" s="154"/>
      <c r="H191" s="110"/>
    </row>
    <row r="192" spans="1:8" s="11" customFormat="1" ht="15.75" customHeight="1">
      <c r="A192" s="94"/>
      <c r="B192" s="105" t="s">
        <v>198</v>
      </c>
      <c r="C192" s="105">
        <v>1</v>
      </c>
      <c r="D192" s="106" t="s">
        <v>5</v>
      </c>
      <c r="E192" s="194"/>
      <c r="F192" s="195"/>
      <c r="G192" s="194"/>
      <c r="H192" s="118"/>
    </row>
    <row r="193" spans="1:9" s="11" customFormat="1" ht="15.75" customHeight="1">
      <c r="A193" s="109"/>
      <c r="B193" s="109"/>
      <c r="C193" s="109"/>
      <c r="D193" s="110" t="s">
        <v>6</v>
      </c>
      <c r="E193" s="111">
        <v>18972.4</v>
      </c>
      <c r="F193" s="112">
        <v>11675.6</v>
      </c>
      <c r="G193" s="111">
        <f aca="true" t="shared" si="4" ref="G193:G199">F193-E193</f>
        <v>-7296.800000000001</v>
      </c>
      <c r="H193" s="115" t="s">
        <v>4</v>
      </c>
      <c r="I193" s="64"/>
    </row>
    <row r="194" spans="1:8" s="11" customFormat="1" ht="15.75" customHeight="1">
      <c r="A194" s="109"/>
      <c r="B194" s="109"/>
      <c r="C194" s="109"/>
      <c r="D194" s="110" t="s">
        <v>7</v>
      </c>
      <c r="E194" s="111">
        <v>123616.96</v>
      </c>
      <c r="F194" s="112">
        <v>117769.26</v>
      </c>
      <c r="G194" s="111">
        <f t="shared" si="4"/>
        <v>-5847.700000000012</v>
      </c>
      <c r="H194" s="115" t="s">
        <v>4</v>
      </c>
    </row>
    <row r="195" spans="1:8" s="11" customFormat="1" ht="15.75" customHeight="1">
      <c r="A195" s="109"/>
      <c r="B195" s="109"/>
      <c r="C195" s="109"/>
      <c r="D195" s="110" t="s">
        <v>8</v>
      </c>
      <c r="E195" s="111">
        <v>67559.14</v>
      </c>
      <c r="F195" s="112">
        <v>65266.39</v>
      </c>
      <c r="G195" s="111">
        <f t="shared" si="4"/>
        <v>-2292.75</v>
      </c>
      <c r="H195" s="115" t="s">
        <v>4</v>
      </c>
    </row>
    <row r="196" spans="1:8" s="11" customFormat="1" ht="15.75" customHeight="1">
      <c r="A196" s="109"/>
      <c r="B196" s="109"/>
      <c r="C196" s="109"/>
      <c r="D196" s="110" t="s">
        <v>9</v>
      </c>
      <c r="E196" s="154">
        <v>0</v>
      </c>
      <c r="F196" s="155">
        <v>0</v>
      </c>
      <c r="G196" s="111">
        <f t="shared" si="4"/>
        <v>0</v>
      </c>
      <c r="H196" s="115" t="s">
        <v>4</v>
      </c>
    </row>
    <row r="197" spans="1:8" s="11" customFormat="1" ht="15.75" customHeight="1">
      <c r="A197" s="109"/>
      <c r="B197" s="109"/>
      <c r="C197" s="109"/>
      <c r="D197" s="110" t="s">
        <v>10</v>
      </c>
      <c r="E197" s="111">
        <v>9082.33</v>
      </c>
      <c r="F197" s="112">
        <v>8476.66</v>
      </c>
      <c r="G197" s="111">
        <f t="shared" si="4"/>
        <v>-605.6700000000001</v>
      </c>
      <c r="H197" s="115" t="s">
        <v>4</v>
      </c>
    </row>
    <row r="198" spans="1:8" s="11" customFormat="1" ht="15.75" customHeight="1">
      <c r="A198" s="109"/>
      <c r="B198" s="109"/>
      <c r="C198" s="109"/>
      <c r="D198" s="110" t="s">
        <v>11</v>
      </c>
      <c r="E198" s="111">
        <v>11030.09</v>
      </c>
      <c r="F198" s="112">
        <v>10294.39</v>
      </c>
      <c r="G198" s="111">
        <f t="shared" si="4"/>
        <v>-735.7000000000007</v>
      </c>
      <c r="H198" s="115" t="s">
        <v>4</v>
      </c>
    </row>
    <row r="199" spans="1:8" s="11" customFormat="1" ht="15.75" customHeight="1">
      <c r="A199" s="109"/>
      <c r="B199" s="109"/>
      <c r="C199" s="109"/>
      <c r="D199" s="110" t="s">
        <v>11</v>
      </c>
      <c r="E199" s="111">
        <v>1738.33</v>
      </c>
      <c r="F199" s="112">
        <v>1622.9</v>
      </c>
      <c r="G199" s="111">
        <f t="shared" si="4"/>
        <v>-115.42999999999984</v>
      </c>
      <c r="H199" s="115" t="s">
        <v>4</v>
      </c>
    </row>
    <row r="200" spans="1:9" s="11" customFormat="1" ht="15.75" customHeight="1">
      <c r="A200" s="94"/>
      <c r="B200" s="105" t="s">
        <v>198</v>
      </c>
      <c r="C200" s="105">
        <v>2</v>
      </c>
      <c r="D200" s="106" t="s">
        <v>199</v>
      </c>
      <c r="E200" s="117"/>
      <c r="F200" s="107"/>
      <c r="G200" s="117"/>
      <c r="H200" s="118"/>
      <c r="I200" s="12"/>
    </row>
    <row r="201" spans="1:9" s="11" customFormat="1" ht="16.5" customHeight="1">
      <c r="A201" s="109"/>
      <c r="B201" s="109"/>
      <c r="C201" s="109"/>
      <c r="D201" s="115"/>
      <c r="E201" s="111"/>
      <c r="F201" s="112"/>
      <c r="G201" s="111">
        <f>F201-E201</f>
        <v>0</v>
      </c>
      <c r="H201" s="115"/>
      <c r="I201" s="12"/>
    </row>
    <row r="202" spans="1:9" s="11" customFormat="1" ht="15.75" customHeight="1">
      <c r="A202" s="94"/>
      <c r="B202" s="105" t="s">
        <v>200</v>
      </c>
      <c r="C202" s="105">
        <v>3</v>
      </c>
      <c r="D202" s="106" t="s">
        <v>201</v>
      </c>
      <c r="E202" s="117"/>
      <c r="F202" s="107"/>
      <c r="G202" s="117"/>
      <c r="H202" s="118"/>
      <c r="I202" s="12"/>
    </row>
    <row r="203" spans="1:9" s="11" customFormat="1" ht="15.75" customHeight="1">
      <c r="A203" s="109"/>
      <c r="B203" s="109"/>
      <c r="C203" s="109"/>
      <c r="D203" s="110"/>
      <c r="E203" s="111"/>
      <c r="F203" s="112"/>
      <c r="G203" s="111">
        <f>F203-E203</f>
        <v>0</v>
      </c>
      <c r="H203" s="115"/>
      <c r="I203" s="12"/>
    </row>
    <row r="204" spans="1:9" s="11" customFormat="1" ht="15.75" customHeight="1">
      <c r="A204" s="94"/>
      <c r="B204" s="105" t="s">
        <v>200</v>
      </c>
      <c r="C204" s="105">
        <v>4</v>
      </c>
      <c r="D204" s="294" t="s">
        <v>202</v>
      </c>
      <c r="E204" s="294"/>
      <c r="F204" s="294"/>
      <c r="G204" s="294"/>
      <c r="H204" s="118"/>
      <c r="I204" s="12"/>
    </row>
    <row r="205" spans="1:9" s="11" customFormat="1" ht="15.75" customHeight="1">
      <c r="A205" s="109"/>
      <c r="B205" s="109"/>
      <c r="C205" s="109"/>
      <c r="D205" s="110"/>
      <c r="E205" s="111"/>
      <c r="F205" s="112"/>
      <c r="G205" s="111">
        <f>F205-E205</f>
        <v>0</v>
      </c>
      <c r="H205" s="115"/>
      <c r="I205" s="12"/>
    </row>
    <row r="206" spans="1:9" s="11" customFormat="1" ht="15.75" customHeight="1">
      <c r="A206" s="94"/>
      <c r="B206" s="105" t="s">
        <v>200</v>
      </c>
      <c r="C206" s="105">
        <v>6</v>
      </c>
      <c r="D206" s="106" t="s">
        <v>178</v>
      </c>
      <c r="E206" s="117"/>
      <c r="F206" s="107"/>
      <c r="G206" s="117"/>
      <c r="H206" s="118"/>
      <c r="I206" s="12"/>
    </row>
    <row r="207" spans="1:9" s="11" customFormat="1" ht="15.75" customHeight="1">
      <c r="A207" s="109"/>
      <c r="B207" s="109"/>
      <c r="C207" s="109"/>
      <c r="D207" s="110"/>
      <c r="E207" s="111"/>
      <c r="F207" s="112"/>
      <c r="G207" s="111">
        <f>F207-E207</f>
        <v>0</v>
      </c>
      <c r="H207" s="115"/>
      <c r="I207" s="12"/>
    </row>
    <row r="208" spans="1:9" s="11" customFormat="1" ht="15.75" customHeight="1">
      <c r="A208" s="94"/>
      <c r="B208" s="105" t="s">
        <v>203</v>
      </c>
      <c r="C208" s="105">
        <v>7</v>
      </c>
      <c r="D208" s="294" t="s">
        <v>205</v>
      </c>
      <c r="E208" s="294"/>
      <c r="F208" s="294"/>
      <c r="G208" s="294"/>
      <c r="H208" s="118"/>
      <c r="I208" s="12"/>
    </row>
    <row r="209" spans="1:9" s="11" customFormat="1" ht="15.75" customHeight="1">
      <c r="A209" s="109"/>
      <c r="B209" s="109"/>
      <c r="C209" s="109"/>
      <c r="D209" s="110"/>
      <c r="E209" s="111"/>
      <c r="F209" s="112"/>
      <c r="G209" s="111">
        <f>F209-E209</f>
        <v>0</v>
      </c>
      <c r="H209" s="115"/>
      <c r="I209" s="12"/>
    </row>
    <row r="210" spans="1:9" s="11" customFormat="1" ht="15.75" customHeight="1">
      <c r="A210" s="94"/>
      <c r="B210" s="105" t="s">
        <v>204</v>
      </c>
      <c r="C210" s="105">
        <v>8</v>
      </c>
      <c r="D210" s="294" t="s">
        <v>206</v>
      </c>
      <c r="E210" s="294"/>
      <c r="F210" s="294"/>
      <c r="G210" s="294"/>
      <c r="H210" s="118"/>
      <c r="I210" s="12"/>
    </row>
    <row r="211" spans="1:8" s="11" customFormat="1" ht="15.75" customHeight="1">
      <c r="A211" s="175"/>
      <c r="B211" s="175"/>
      <c r="C211" s="175"/>
      <c r="D211" s="178"/>
      <c r="E211" s="173">
        <v>3103.16</v>
      </c>
      <c r="F211" s="174">
        <v>0</v>
      </c>
      <c r="G211" s="111">
        <f>F211-E211</f>
        <v>-3103.16</v>
      </c>
      <c r="H211" s="115" t="s">
        <v>4</v>
      </c>
    </row>
    <row r="212" spans="1:8" s="11" customFormat="1" ht="15.75" customHeight="1">
      <c r="A212" s="109"/>
      <c r="B212" s="109"/>
      <c r="C212" s="109"/>
      <c r="D212" s="110"/>
      <c r="E212" s="111"/>
      <c r="F212" s="112"/>
      <c r="G212" s="111"/>
      <c r="H212" s="115"/>
    </row>
    <row r="213" spans="1:8" s="11" customFormat="1" ht="15.75" customHeight="1">
      <c r="A213" s="109"/>
      <c r="B213" s="109"/>
      <c r="C213" s="109"/>
      <c r="D213" s="119" t="s">
        <v>109</v>
      </c>
      <c r="E213" s="96">
        <f>E173</f>
        <v>132678</v>
      </c>
      <c r="F213" s="97">
        <f>F173</f>
        <v>132678</v>
      </c>
      <c r="G213" s="96">
        <f>G173</f>
        <v>0</v>
      </c>
      <c r="H213" s="98"/>
    </row>
    <row r="214" spans="1:8" s="11" customFormat="1" ht="15.75" customHeight="1">
      <c r="A214" s="109"/>
      <c r="B214" s="109"/>
      <c r="C214" s="109"/>
      <c r="D214" s="119" t="s">
        <v>79</v>
      </c>
      <c r="E214" s="96">
        <f>SUM(E193:E211)</f>
        <v>235102.40999999997</v>
      </c>
      <c r="F214" s="97">
        <f>SUM(F193:F199)</f>
        <v>215105.19999999998</v>
      </c>
      <c r="G214" s="96">
        <f>SUM(G193:G199)</f>
        <v>-16894.050000000014</v>
      </c>
      <c r="H214" s="196"/>
    </row>
    <row r="215" spans="1:8" s="11" customFormat="1" ht="15.75" customHeight="1">
      <c r="A215" s="140"/>
      <c r="B215" s="140"/>
      <c r="C215" s="140"/>
      <c r="D215" s="125" t="s">
        <v>210</v>
      </c>
      <c r="E215" s="81"/>
      <c r="F215" s="82">
        <f>F211</f>
        <v>0</v>
      </c>
      <c r="G215" s="81"/>
      <c r="H215" s="197"/>
    </row>
    <row r="216" spans="1:8" s="11" customFormat="1" ht="40.5" customHeight="1">
      <c r="A216" s="129"/>
      <c r="B216" s="129"/>
      <c r="C216" s="129"/>
      <c r="D216" s="130" t="s">
        <v>213</v>
      </c>
      <c r="E216" s="131">
        <f>SUM(E213:E214)</f>
        <v>367780.41</v>
      </c>
      <c r="F216" s="132">
        <f>SUM(F213:F215)</f>
        <v>347783.19999999995</v>
      </c>
      <c r="G216" s="131">
        <f>F216-E216</f>
        <v>-19997.21000000002</v>
      </c>
      <c r="H216" s="133"/>
    </row>
    <row r="217" spans="1:8" s="11" customFormat="1" ht="32.25" customHeight="1">
      <c r="A217" s="37"/>
      <c r="B217" s="37"/>
      <c r="C217" s="37"/>
      <c r="D217" s="14"/>
      <c r="E217" s="29"/>
      <c r="F217" s="67"/>
      <c r="G217" s="29"/>
      <c r="H217" s="15"/>
    </row>
    <row r="218" spans="1:8" s="11" customFormat="1" ht="15.75" customHeight="1">
      <c r="A218" s="36"/>
      <c r="B218" s="36"/>
      <c r="C218" s="36"/>
      <c r="D218" s="48"/>
      <c r="E218" s="28"/>
      <c r="F218" s="68"/>
      <c r="G218" s="28"/>
      <c r="H218" s="10"/>
    </row>
    <row r="219" spans="1:8" s="11" customFormat="1" ht="15.75" customHeight="1">
      <c r="A219" s="75" t="s">
        <v>44</v>
      </c>
      <c r="B219" s="75"/>
      <c r="C219" s="75"/>
      <c r="D219" s="198"/>
      <c r="E219" s="77"/>
      <c r="F219" s="78"/>
      <c r="G219" s="77"/>
      <c r="H219" s="199"/>
    </row>
    <row r="220" spans="1:8" s="11" customFormat="1" ht="16.5" customHeight="1">
      <c r="A220" s="200" t="s">
        <v>87</v>
      </c>
      <c r="B220" s="200"/>
      <c r="C220" s="200"/>
      <c r="D220" s="297" t="s">
        <v>157</v>
      </c>
      <c r="E220" s="201"/>
      <c r="F220" s="202"/>
      <c r="G220" s="201"/>
      <c r="H220" s="166"/>
    </row>
    <row r="221" spans="1:8" s="11" customFormat="1" ht="16.5" customHeight="1">
      <c r="A221" s="203" t="s">
        <v>173</v>
      </c>
      <c r="B221" s="204"/>
      <c r="C221" s="204"/>
      <c r="D221" s="298"/>
      <c r="E221" s="86"/>
      <c r="F221" s="87"/>
      <c r="G221" s="86"/>
      <c r="H221" s="168"/>
    </row>
    <row r="222" spans="1:8" s="11" customFormat="1" ht="16.5" customHeight="1">
      <c r="A222" s="152" t="s">
        <v>147</v>
      </c>
      <c r="B222" s="167"/>
      <c r="C222" s="167"/>
      <c r="D222" s="298"/>
      <c r="E222" s="86"/>
      <c r="F222" s="87"/>
      <c r="G222" s="86"/>
      <c r="H222" s="168"/>
    </row>
    <row r="223" spans="1:8" s="11" customFormat="1" ht="16.5" customHeight="1">
      <c r="A223" s="205"/>
      <c r="B223" s="205"/>
      <c r="C223" s="205"/>
      <c r="D223" s="313"/>
      <c r="E223" s="91"/>
      <c r="F223" s="92"/>
      <c r="G223" s="91"/>
      <c r="H223" s="170"/>
    </row>
    <row r="224" spans="1:8" s="11" customFormat="1" ht="16.5" customHeight="1">
      <c r="A224" s="206"/>
      <c r="B224" s="206"/>
      <c r="C224" s="206"/>
      <c r="D224" s="115"/>
      <c r="E224" s="96"/>
      <c r="F224" s="97"/>
      <c r="G224" s="96"/>
      <c r="H224" s="171"/>
    </row>
    <row r="225" spans="1:8" s="11" customFormat="1" ht="16.5" customHeight="1">
      <c r="A225" s="94"/>
      <c r="B225" s="94"/>
      <c r="C225" s="94"/>
      <c r="D225" s="115"/>
      <c r="E225" s="96"/>
      <c r="F225" s="97"/>
      <c r="G225" s="96"/>
      <c r="H225" s="171"/>
    </row>
    <row r="226" spans="1:8" s="11" customFormat="1" ht="16.5" customHeight="1">
      <c r="A226" s="99"/>
      <c r="B226" s="99"/>
      <c r="C226" s="99"/>
      <c r="D226" s="100" t="s">
        <v>1</v>
      </c>
      <c r="E226" s="101" t="s">
        <v>141</v>
      </c>
      <c r="F226" s="102" t="s">
        <v>141</v>
      </c>
      <c r="G226" s="101" t="s">
        <v>141</v>
      </c>
      <c r="H226" s="100" t="s">
        <v>2</v>
      </c>
    </row>
    <row r="227" spans="1:8" s="55" customFormat="1" ht="33" customHeight="1">
      <c r="A227" s="94"/>
      <c r="B227" s="103" t="s">
        <v>196</v>
      </c>
      <c r="C227" s="103" t="s">
        <v>266</v>
      </c>
      <c r="D227" s="104"/>
      <c r="E227" s="97"/>
      <c r="F227" s="97"/>
      <c r="G227" s="97"/>
      <c r="H227" s="104"/>
    </row>
    <row r="228" spans="1:8" s="55" customFormat="1" ht="15.75" customHeight="1">
      <c r="A228" s="94"/>
      <c r="B228" s="105" t="s">
        <v>197</v>
      </c>
      <c r="C228" s="105">
        <v>0</v>
      </c>
      <c r="D228" s="106" t="s">
        <v>3</v>
      </c>
      <c r="E228" s="107"/>
      <c r="F228" s="107"/>
      <c r="G228" s="107"/>
      <c r="H228" s="108"/>
    </row>
    <row r="229" spans="1:8" s="11" customFormat="1" ht="16.5" customHeight="1">
      <c r="A229" s="94"/>
      <c r="B229" s="94"/>
      <c r="C229" s="94"/>
      <c r="D229" s="123" t="s">
        <v>177</v>
      </c>
      <c r="E229" s="111">
        <v>137009.73</v>
      </c>
      <c r="F229" s="112">
        <v>137009.73</v>
      </c>
      <c r="G229" s="111">
        <f>F229-E229</f>
        <v>0</v>
      </c>
      <c r="H229" s="115" t="s">
        <v>4</v>
      </c>
    </row>
    <row r="230" spans="1:8" s="11" customFormat="1" ht="16.5" customHeight="1">
      <c r="A230" s="109"/>
      <c r="B230" s="109"/>
      <c r="C230" s="109"/>
      <c r="D230" s="114" t="s">
        <v>186</v>
      </c>
      <c r="E230" s="111"/>
      <c r="F230" s="112"/>
      <c r="G230" s="111"/>
      <c r="H230" s="115" t="s">
        <v>64</v>
      </c>
    </row>
    <row r="231" spans="1:8" s="11" customFormat="1" ht="16.5" customHeight="1">
      <c r="A231" s="175"/>
      <c r="B231" s="175"/>
      <c r="C231" s="175"/>
      <c r="D231" s="177" t="s">
        <v>222</v>
      </c>
      <c r="E231" s="173"/>
      <c r="F231" s="174"/>
      <c r="G231" s="173"/>
      <c r="H231" s="115"/>
    </row>
    <row r="232" spans="1:9" s="11" customFormat="1" ht="16.5" customHeight="1">
      <c r="A232" s="109"/>
      <c r="B232" s="109"/>
      <c r="C232" s="109"/>
      <c r="D232" s="156" t="s">
        <v>223</v>
      </c>
      <c r="E232" s="111"/>
      <c r="F232" s="112"/>
      <c r="G232" s="111"/>
      <c r="H232" s="115"/>
      <c r="I232" s="12"/>
    </row>
    <row r="233" spans="1:9" s="11" customFormat="1" ht="16.5" customHeight="1">
      <c r="A233" s="109"/>
      <c r="B233" s="109"/>
      <c r="C233" s="109"/>
      <c r="D233" s="156" t="s">
        <v>224</v>
      </c>
      <c r="E233" s="111"/>
      <c r="F233" s="112"/>
      <c r="G233" s="111"/>
      <c r="H233" s="115" t="s">
        <v>4</v>
      </c>
      <c r="I233" s="12"/>
    </row>
    <row r="234" spans="1:8" s="11" customFormat="1" ht="16.5" customHeight="1">
      <c r="A234" s="109"/>
      <c r="B234" s="109"/>
      <c r="C234" s="109"/>
      <c r="D234" s="114" t="s">
        <v>185</v>
      </c>
      <c r="E234" s="111"/>
      <c r="F234" s="112"/>
      <c r="G234" s="111"/>
      <c r="H234" s="115" t="s">
        <v>64</v>
      </c>
    </row>
    <row r="235" spans="1:8" s="11" customFormat="1" ht="16.5" customHeight="1">
      <c r="A235" s="175"/>
      <c r="B235" s="175"/>
      <c r="C235" s="175"/>
      <c r="D235" s="177" t="s">
        <v>126</v>
      </c>
      <c r="E235" s="173"/>
      <c r="F235" s="174"/>
      <c r="G235" s="173"/>
      <c r="H235" s="115"/>
    </row>
    <row r="236" spans="1:9" s="11" customFormat="1" ht="16.5" customHeight="1">
      <c r="A236" s="109"/>
      <c r="B236" s="109"/>
      <c r="C236" s="109"/>
      <c r="D236" s="156" t="s">
        <v>225</v>
      </c>
      <c r="E236" s="111"/>
      <c r="F236" s="112"/>
      <c r="G236" s="111"/>
      <c r="H236" s="115"/>
      <c r="I236" s="12"/>
    </row>
    <row r="237" spans="1:9" s="11" customFormat="1" ht="16.5" customHeight="1">
      <c r="A237" s="109"/>
      <c r="B237" s="109"/>
      <c r="C237" s="109"/>
      <c r="D237" s="156" t="s">
        <v>226</v>
      </c>
      <c r="E237" s="111"/>
      <c r="F237" s="112"/>
      <c r="G237" s="111"/>
      <c r="H237" s="115" t="s">
        <v>4</v>
      </c>
      <c r="I237" s="12"/>
    </row>
    <row r="238" spans="1:8" s="11" customFormat="1" ht="16.5" customHeight="1">
      <c r="A238" s="109"/>
      <c r="B238" s="109"/>
      <c r="C238" s="109"/>
      <c r="D238" s="114" t="s">
        <v>187</v>
      </c>
      <c r="E238" s="111"/>
      <c r="F238" s="112"/>
      <c r="G238" s="111"/>
      <c r="H238" s="115" t="s">
        <v>64</v>
      </c>
    </row>
    <row r="239" spans="1:8" s="11" customFormat="1" ht="16.5" customHeight="1">
      <c r="A239" s="175"/>
      <c r="B239" s="175"/>
      <c r="C239" s="175"/>
      <c r="D239" s="177" t="s">
        <v>126</v>
      </c>
      <c r="E239" s="173"/>
      <c r="F239" s="174"/>
      <c r="G239" s="173"/>
      <c r="H239" s="115"/>
    </row>
    <row r="240" spans="1:9" s="11" customFormat="1" ht="16.5" customHeight="1">
      <c r="A240" s="109"/>
      <c r="B240" s="109"/>
      <c r="C240" s="109"/>
      <c r="D240" s="156" t="s">
        <v>227</v>
      </c>
      <c r="E240" s="111"/>
      <c r="F240" s="112"/>
      <c r="G240" s="111"/>
      <c r="H240" s="115"/>
      <c r="I240" s="12"/>
    </row>
    <row r="241" spans="1:9" s="11" customFormat="1" ht="16.5" customHeight="1">
      <c r="A241" s="109"/>
      <c r="B241" s="109"/>
      <c r="C241" s="109"/>
      <c r="D241" s="156" t="s">
        <v>228</v>
      </c>
      <c r="E241" s="111"/>
      <c r="F241" s="112"/>
      <c r="G241" s="111"/>
      <c r="H241" s="115" t="s">
        <v>4</v>
      </c>
      <c r="I241" s="12"/>
    </row>
    <row r="242" spans="1:8" s="11" customFormat="1" ht="16.5" customHeight="1">
      <c r="A242" s="109"/>
      <c r="B242" s="109"/>
      <c r="C242" s="109"/>
      <c r="D242" s="114" t="s">
        <v>188</v>
      </c>
      <c r="E242" s="111"/>
      <c r="F242" s="112"/>
      <c r="G242" s="111"/>
      <c r="H242" s="115" t="s">
        <v>64</v>
      </c>
    </row>
    <row r="243" spans="1:8" s="11" customFormat="1" ht="15.75" customHeight="1">
      <c r="A243" s="175"/>
      <c r="B243" s="175"/>
      <c r="C243" s="175"/>
      <c r="D243" s="177" t="s">
        <v>126</v>
      </c>
      <c r="E243" s="173"/>
      <c r="F243" s="174"/>
      <c r="G243" s="173"/>
      <c r="H243" s="115"/>
    </row>
    <row r="244" spans="1:9" s="11" customFormat="1" ht="15.75" customHeight="1">
      <c r="A244" s="109"/>
      <c r="B244" s="109"/>
      <c r="C244" s="109"/>
      <c r="D244" s="156" t="s">
        <v>229</v>
      </c>
      <c r="E244" s="111"/>
      <c r="F244" s="112"/>
      <c r="G244" s="111"/>
      <c r="H244" s="115"/>
      <c r="I244" s="12"/>
    </row>
    <row r="245" spans="1:9" s="11" customFormat="1" ht="15.75" customHeight="1">
      <c r="A245" s="109"/>
      <c r="B245" s="109"/>
      <c r="C245" s="109"/>
      <c r="D245" s="156" t="s">
        <v>230</v>
      </c>
      <c r="E245" s="111"/>
      <c r="F245" s="112"/>
      <c r="G245" s="111"/>
      <c r="H245" s="115"/>
      <c r="I245" s="12"/>
    </row>
    <row r="246" spans="1:8" s="11" customFormat="1" ht="16.5" customHeight="1">
      <c r="A246" s="109"/>
      <c r="B246" s="109"/>
      <c r="C246" s="109"/>
      <c r="D246" s="100"/>
      <c r="E246" s="96"/>
      <c r="F246" s="97"/>
      <c r="G246" s="96"/>
      <c r="H246" s="115"/>
    </row>
    <row r="247" spans="1:8" s="11" customFormat="1" ht="16.5" customHeight="1">
      <c r="A247" s="94"/>
      <c r="B247" s="105" t="s">
        <v>198</v>
      </c>
      <c r="C247" s="105">
        <v>1</v>
      </c>
      <c r="D247" s="106" t="s">
        <v>5</v>
      </c>
      <c r="E247" s="117"/>
      <c r="F247" s="107"/>
      <c r="G247" s="117"/>
      <c r="H247" s="207"/>
    </row>
    <row r="248" spans="1:8" s="11" customFormat="1" ht="16.5" customHeight="1">
      <c r="A248" s="109"/>
      <c r="B248" s="109"/>
      <c r="C248" s="109"/>
      <c r="D248" s="115" t="s">
        <v>65</v>
      </c>
      <c r="E248" s="111">
        <v>4533034.65</v>
      </c>
      <c r="F248" s="112">
        <v>5020831.7</v>
      </c>
      <c r="G248" s="111">
        <f>F248-E248</f>
        <v>487797.0499999998</v>
      </c>
      <c r="H248" s="115" t="s">
        <v>4</v>
      </c>
    </row>
    <row r="249" spans="1:9" s="11" customFormat="1" ht="15.75" customHeight="1">
      <c r="A249" s="94"/>
      <c r="B249" s="105" t="s">
        <v>198</v>
      </c>
      <c r="C249" s="105">
        <v>2</v>
      </c>
      <c r="D249" s="106" t="s">
        <v>199</v>
      </c>
      <c r="E249" s="117"/>
      <c r="F249" s="107"/>
      <c r="G249" s="117"/>
      <c r="H249" s="118"/>
      <c r="I249" s="12"/>
    </row>
    <row r="250" spans="1:9" s="11" customFormat="1" ht="16.5" customHeight="1">
      <c r="A250" s="109"/>
      <c r="B250" s="109"/>
      <c r="C250" s="109"/>
      <c r="D250" s="115"/>
      <c r="E250" s="111">
        <v>157667.89</v>
      </c>
      <c r="F250" s="112">
        <v>140443.29</v>
      </c>
      <c r="G250" s="111">
        <f>F250-E250</f>
        <v>-17224.600000000006</v>
      </c>
      <c r="H250" s="115" t="s">
        <v>4</v>
      </c>
      <c r="I250" s="12"/>
    </row>
    <row r="251" spans="1:9" s="11" customFormat="1" ht="15.75" customHeight="1">
      <c r="A251" s="94"/>
      <c r="B251" s="105" t="s">
        <v>200</v>
      </c>
      <c r="C251" s="105">
        <v>3</v>
      </c>
      <c r="D251" s="106" t="s">
        <v>201</v>
      </c>
      <c r="E251" s="117"/>
      <c r="F251" s="107"/>
      <c r="G251" s="117"/>
      <c r="H251" s="118"/>
      <c r="I251" s="12"/>
    </row>
    <row r="252" spans="1:9" s="11" customFormat="1" ht="15.75" customHeight="1">
      <c r="A252" s="109"/>
      <c r="B252" s="109"/>
      <c r="C252" s="109"/>
      <c r="D252" s="110"/>
      <c r="E252" s="111">
        <v>12872.39</v>
      </c>
      <c r="F252" s="112">
        <v>11105.59</v>
      </c>
      <c r="G252" s="111">
        <f>F252-E252</f>
        <v>-1766.7999999999993</v>
      </c>
      <c r="H252" s="115" t="s">
        <v>4</v>
      </c>
      <c r="I252" s="12"/>
    </row>
    <row r="253" spans="1:9" s="11" customFormat="1" ht="15.75" customHeight="1">
      <c r="A253" s="94"/>
      <c r="B253" s="105" t="s">
        <v>200</v>
      </c>
      <c r="C253" s="105">
        <v>4</v>
      </c>
      <c r="D253" s="294" t="s">
        <v>202</v>
      </c>
      <c r="E253" s="294"/>
      <c r="F253" s="294"/>
      <c r="G253" s="294"/>
      <c r="H253" s="118"/>
      <c r="I253" s="12"/>
    </row>
    <row r="254" spans="1:9" s="11" customFormat="1" ht="15.75" customHeight="1">
      <c r="A254" s="109"/>
      <c r="B254" s="109"/>
      <c r="C254" s="109"/>
      <c r="D254" s="110"/>
      <c r="E254" s="111">
        <v>2039.6</v>
      </c>
      <c r="F254" s="112">
        <v>509.9</v>
      </c>
      <c r="G254" s="111">
        <f>F254-E254</f>
        <v>-1529.6999999999998</v>
      </c>
      <c r="H254" s="115" t="s">
        <v>4</v>
      </c>
      <c r="I254" s="12"/>
    </row>
    <row r="255" spans="1:9" s="11" customFormat="1" ht="15.75" customHeight="1">
      <c r="A255" s="94"/>
      <c r="B255" s="105" t="s">
        <v>200</v>
      </c>
      <c r="C255" s="105">
        <v>5</v>
      </c>
      <c r="D255" s="106" t="s">
        <v>207</v>
      </c>
      <c r="E255" s="117"/>
      <c r="F255" s="107"/>
      <c r="G255" s="117"/>
      <c r="H255" s="118"/>
      <c r="I255" s="12"/>
    </row>
    <row r="256" spans="1:9" s="11" customFormat="1" ht="15.75" customHeight="1">
      <c r="A256" s="109"/>
      <c r="B256" s="109"/>
      <c r="C256" s="109"/>
      <c r="D256" s="110"/>
      <c r="E256" s="111">
        <v>19591.48</v>
      </c>
      <c r="F256" s="112">
        <v>14187.81</v>
      </c>
      <c r="G256" s="111">
        <f>F256-E256</f>
        <v>-5403.67</v>
      </c>
      <c r="H256" s="115" t="s">
        <v>4</v>
      </c>
      <c r="I256" s="12"/>
    </row>
    <row r="257" spans="1:9" s="11" customFormat="1" ht="15.75" customHeight="1">
      <c r="A257" s="94"/>
      <c r="B257" s="105" t="s">
        <v>200</v>
      </c>
      <c r="C257" s="105">
        <v>6</v>
      </c>
      <c r="D257" s="106" t="s">
        <v>178</v>
      </c>
      <c r="E257" s="117"/>
      <c r="F257" s="107"/>
      <c r="G257" s="117"/>
      <c r="H257" s="118"/>
      <c r="I257" s="12"/>
    </row>
    <row r="258" spans="1:9" s="11" customFormat="1" ht="15.75" customHeight="1">
      <c r="A258" s="109"/>
      <c r="B258" s="109"/>
      <c r="C258" s="109"/>
      <c r="D258" s="110"/>
      <c r="E258" s="111">
        <v>8540</v>
      </c>
      <c r="F258" s="112">
        <v>6405</v>
      </c>
      <c r="G258" s="111">
        <f>F258-E258</f>
        <v>-2135</v>
      </c>
      <c r="H258" s="115" t="s">
        <v>4</v>
      </c>
      <c r="I258" s="12"/>
    </row>
    <row r="259" spans="1:9" s="11" customFormat="1" ht="15.75" customHeight="1">
      <c r="A259" s="94"/>
      <c r="B259" s="105" t="s">
        <v>203</v>
      </c>
      <c r="C259" s="105">
        <v>7</v>
      </c>
      <c r="D259" s="294" t="s">
        <v>205</v>
      </c>
      <c r="E259" s="294"/>
      <c r="F259" s="294"/>
      <c r="G259" s="294"/>
      <c r="H259" s="118"/>
      <c r="I259" s="12"/>
    </row>
    <row r="260" spans="1:9" s="11" customFormat="1" ht="15.75" customHeight="1">
      <c r="A260" s="109"/>
      <c r="B260" s="109"/>
      <c r="C260" s="109"/>
      <c r="D260" s="110"/>
      <c r="E260" s="111">
        <v>163998.82</v>
      </c>
      <c r="F260" s="112">
        <v>130799.06</v>
      </c>
      <c r="G260" s="111">
        <f>F260-E260</f>
        <v>-33199.76000000001</v>
      </c>
      <c r="H260" s="115" t="s">
        <v>4</v>
      </c>
      <c r="I260" s="12"/>
    </row>
    <row r="261" spans="1:9" s="11" customFormat="1" ht="15.75" customHeight="1">
      <c r="A261" s="94"/>
      <c r="B261" s="105" t="s">
        <v>204</v>
      </c>
      <c r="C261" s="105">
        <v>8</v>
      </c>
      <c r="D261" s="294" t="s">
        <v>206</v>
      </c>
      <c r="E261" s="294"/>
      <c r="F261" s="294"/>
      <c r="G261" s="294"/>
      <c r="H261" s="118"/>
      <c r="I261" s="12"/>
    </row>
    <row r="262" spans="1:8" s="11" customFormat="1" ht="15.75" customHeight="1">
      <c r="A262" s="175"/>
      <c r="B262" s="175"/>
      <c r="C262" s="175"/>
      <c r="D262" s="178"/>
      <c r="E262" s="173">
        <v>45831.28</v>
      </c>
      <c r="F262" s="174">
        <v>33866.41</v>
      </c>
      <c r="G262" s="111">
        <f>F262-E262</f>
        <v>-11964.869999999995</v>
      </c>
      <c r="H262" s="115"/>
    </row>
    <row r="263" spans="1:8" s="11" customFormat="1" ht="16.5" customHeight="1">
      <c r="A263" s="109"/>
      <c r="B263" s="109"/>
      <c r="C263" s="109"/>
      <c r="D263" s="115"/>
      <c r="E263" s="111"/>
      <c r="F263" s="112"/>
      <c r="G263" s="111"/>
      <c r="H263" s="115"/>
    </row>
    <row r="264" spans="1:8" s="11" customFormat="1" ht="16.5" customHeight="1">
      <c r="A264" s="109"/>
      <c r="B264" s="109"/>
      <c r="C264" s="109"/>
      <c r="D264" s="119" t="s">
        <v>109</v>
      </c>
      <c r="E264" s="96">
        <f>E229</f>
        <v>137009.73</v>
      </c>
      <c r="F264" s="97">
        <f>F229</f>
        <v>137009.73</v>
      </c>
      <c r="G264" s="96">
        <f>G229</f>
        <v>0</v>
      </c>
      <c r="H264" s="115"/>
    </row>
    <row r="265" spans="1:8" s="11" customFormat="1" ht="16.5" customHeight="1">
      <c r="A265" s="109"/>
      <c r="B265" s="109"/>
      <c r="C265" s="109"/>
      <c r="D265" s="119" t="s">
        <v>79</v>
      </c>
      <c r="E265" s="96">
        <f>SUM(E248:E262)</f>
        <v>4943576.11</v>
      </c>
      <c r="F265" s="97">
        <f>SUM(F248)</f>
        <v>5020831.7</v>
      </c>
      <c r="G265" s="96">
        <f>SUM(G248:G262)</f>
        <v>414572.64999999985</v>
      </c>
      <c r="H265" s="208"/>
    </row>
    <row r="266" spans="1:8" s="11" customFormat="1" ht="16.5" customHeight="1">
      <c r="A266" s="140"/>
      <c r="B266" s="140"/>
      <c r="C266" s="140"/>
      <c r="D266" s="125" t="s">
        <v>210</v>
      </c>
      <c r="E266" s="81"/>
      <c r="F266" s="82">
        <f>F262+F260+F258+F256+F254+F252+F250</f>
        <v>337317.06</v>
      </c>
      <c r="G266" s="81"/>
      <c r="H266" s="163"/>
    </row>
    <row r="267" spans="1:8" s="11" customFormat="1" ht="40.5" customHeight="1">
      <c r="A267" s="129"/>
      <c r="B267" s="129"/>
      <c r="C267" s="129"/>
      <c r="D267" s="130" t="s">
        <v>213</v>
      </c>
      <c r="E267" s="131">
        <f>SUM(E264:E265)</f>
        <v>5080585.840000001</v>
      </c>
      <c r="F267" s="132">
        <f>SUM(F264:F266)</f>
        <v>5495158.49</v>
      </c>
      <c r="G267" s="131">
        <f>F267-E267</f>
        <v>414572.64999999944</v>
      </c>
      <c r="H267" s="133"/>
    </row>
    <row r="268" spans="1:8" s="11" customFormat="1" ht="15.75" customHeight="1">
      <c r="A268" s="37"/>
      <c r="B268" s="37"/>
      <c r="C268" s="37"/>
      <c r="D268" s="8"/>
      <c r="E268" s="29"/>
      <c r="F268" s="67"/>
      <c r="G268" s="29"/>
      <c r="H268" s="16"/>
    </row>
    <row r="269" spans="1:8" s="11" customFormat="1" ht="15.75" customHeight="1">
      <c r="A269" s="37"/>
      <c r="B269" s="37"/>
      <c r="C269" s="37"/>
      <c r="D269" s="8"/>
      <c r="E269" s="29"/>
      <c r="F269" s="67"/>
      <c r="G269" s="29"/>
      <c r="H269" s="16"/>
    </row>
    <row r="270" spans="1:8" s="11" customFormat="1" ht="12" customHeight="1">
      <c r="A270" s="37"/>
      <c r="B270" s="37"/>
      <c r="C270" s="37"/>
      <c r="D270" s="8"/>
      <c r="E270" s="29"/>
      <c r="F270" s="67"/>
      <c r="G270" s="29"/>
      <c r="H270" s="16"/>
    </row>
    <row r="271" spans="1:8" s="11" customFormat="1" ht="15.75" customHeight="1">
      <c r="A271" s="75" t="s">
        <v>52</v>
      </c>
      <c r="B271" s="75"/>
      <c r="C271" s="75"/>
      <c r="D271" s="199"/>
      <c r="E271" s="209"/>
      <c r="F271" s="210"/>
      <c r="G271" s="209"/>
      <c r="H271" s="199"/>
    </row>
    <row r="272" spans="1:8" s="11" customFormat="1" ht="22.5" customHeight="1">
      <c r="A272" s="146" t="s">
        <v>99</v>
      </c>
      <c r="B272" s="146"/>
      <c r="C272" s="146"/>
      <c r="D272" s="308" t="s">
        <v>160</v>
      </c>
      <c r="E272" s="126"/>
      <c r="F272" s="127"/>
      <c r="G272" s="126"/>
      <c r="H272" s="166"/>
    </row>
    <row r="273" spans="1:8" s="11" customFormat="1" ht="17.25" customHeight="1">
      <c r="A273" s="306" t="s">
        <v>133</v>
      </c>
      <c r="B273" s="211"/>
      <c r="C273" s="211"/>
      <c r="D273" s="312"/>
      <c r="E273" s="212"/>
      <c r="F273" s="213"/>
      <c r="G273" s="212"/>
      <c r="H273" s="170"/>
    </row>
    <row r="274" spans="1:8" s="11" customFormat="1" ht="17.25" customHeight="1">
      <c r="A274" s="307"/>
      <c r="B274" s="214"/>
      <c r="C274" s="214"/>
      <c r="D274" s="192"/>
      <c r="E274" s="154"/>
      <c r="F274" s="155"/>
      <c r="G274" s="154"/>
      <c r="H274" s="171"/>
    </row>
    <row r="275" spans="1:8" s="11" customFormat="1" ht="17.25" customHeight="1">
      <c r="A275" s="215" t="s">
        <v>148</v>
      </c>
      <c r="B275" s="215"/>
      <c r="C275" s="215"/>
      <c r="D275" s="171"/>
      <c r="E275" s="154"/>
      <c r="F275" s="155"/>
      <c r="G275" s="154"/>
      <c r="H275" s="171"/>
    </row>
    <row r="276" spans="1:8" s="11" customFormat="1" ht="17.25" customHeight="1">
      <c r="A276" s="172"/>
      <c r="B276" s="172"/>
      <c r="C276" s="172"/>
      <c r="D276" s="171"/>
      <c r="E276" s="154"/>
      <c r="F276" s="155"/>
      <c r="G276" s="154"/>
      <c r="H276" s="171"/>
    </row>
    <row r="277" spans="1:8" s="11" customFormat="1" ht="15.75" customHeight="1">
      <c r="A277" s="99"/>
      <c r="B277" s="99"/>
      <c r="C277" s="99"/>
      <c r="D277" s="100" t="s">
        <v>1</v>
      </c>
      <c r="E277" s="101" t="s">
        <v>141</v>
      </c>
      <c r="F277" s="102" t="s">
        <v>141</v>
      </c>
      <c r="G277" s="101" t="s">
        <v>141</v>
      </c>
      <c r="H277" s="216"/>
    </row>
    <row r="278" spans="1:8" s="55" customFormat="1" ht="33" customHeight="1">
      <c r="A278" s="94"/>
      <c r="B278" s="103" t="s">
        <v>196</v>
      </c>
      <c r="C278" s="103" t="s">
        <v>266</v>
      </c>
      <c r="D278" s="104"/>
      <c r="E278" s="97"/>
      <c r="F278" s="97"/>
      <c r="G278" s="97"/>
      <c r="H278" s="104"/>
    </row>
    <row r="279" spans="1:8" s="55" customFormat="1" ht="15.75" customHeight="1">
      <c r="A279" s="94"/>
      <c r="B279" s="105" t="s">
        <v>197</v>
      </c>
      <c r="C279" s="105">
        <v>0</v>
      </c>
      <c r="D279" s="106" t="s">
        <v>3</v>
      </c>
      <c r="E279" s="107"/>
      <c r="F279" s="107"/>
      <c r="G279" s="107"/>
      <c r="H279" s="108"/>
    </row>
    <row r="280" spans="1:8" s="11" customFormat="1" ht="16.5" customHeight="1">
      <c r="A280" s="94"/>
      <c r="B280" s="94"/>
      <c r="C280" s="94"/>
      <c r="D280" s="123" t="s">
        <v>177</v>
      </c>
      <c r="E280" s="111">
        <v>516299.22</v>
      </c>
      <c r="F280" s="112">
        <v>521400.22</v>
      </c>
      <c r="G280" s="111">
        <f>F280-E280</f>
        <v>5101</v>
      </c>
      <c r="H280" s="110"/>
    </row>
    <row r="281" spans="1:8" s="11" customFormat="1" ht="15.75" customHeight="1">
      <c r="A281" s="217"/>
      <c r="B281" s="217"/>
      <c r="C281" s="217"/>
      <c r="D281" s="114" t="s">
        <v>189</v>
      </c>
      <c r="E281" s="154"/>
      <c r="F281" s="155"/>
      <c r="G281" s="154"/>
      <c r="H281" s="115" t="s">
        <v>4</v>
      </c>
    </row>
    <row r="282" spans="1:8" s="11" customFormat="1" ht="15.75" customHeight="1">
      <c r="A282" s="175"/>
      <c r="B282" s="175"/>
      <c r="C282" s="175"/>
      <c r="D282" s="177" t="s">
        <v>126</v>
      </c>
      <c r="E282" s="173"/>
      <c r="F282" s="174"/>
      <c r="G282" s="173"/>
      <c r="H282" s="115"/>
    </row>
    <row r="283" spans="1:9" s="11" customFormat="1" ht="15.75" customHeight="1">
      <c r="A283" s="109"/>
      <c r="B283" s="109"/>
      <c r="C283" s="109"/>
      <c r="D283" s="156" t="s">
        <v>231</v>
      </c>
      <c r="E283" s="111"/>
      <c r="F283" s="112"/>
      <c r="G283" s="111"/>
      <c r="H283" s="115"/>
      <c r="I283" s="12"/>
    </row>
    <row r="284" spans="1:9" s="11" customFormat="1" ht="15.75" customHeight="1">
      <c r="A284" s="109"/>
      <c r="B284" s="109"/>
      <c r="C284" s="109"/>
      <c r="D284" s="156" t="s">
        <v>232</v>
      </c>
      <c r="E284" s="111"/>
      <c r="F284" s="112"/>
      <c r="G284" s="111"/>
      <c r="H284" s="115"/>
      <c r="I284" s="12"/>
    </row>
    <row r="285" spans="1:8" s="11" customFormat="1" ht="15.75" customHeight="1">
      <c r="A285" s="175"/>
      <c r="B285" s="175"/>
      <c r="C285" s="175"/>
      <c r="D285" s="100"/>
      <c r="E285" s="101"/>
      <c r="F285" s="102"/>
      <c r="G285" s="101"/>
      <c r="H285" s="123"/>
    </row>
    <row r="286" spans="1:8" s="11" customFormat="1" ht="15.75" customHeight="1">
      <c r="A286" s="172"/>
      <c r="B286" s="105" t="s">
        <v>198</v>
      </c>
      <c r="C286" s="105">
        <v>1</v>
      </c>
      <c r="D286" s="106" t="s">
        <v>5</v>
      </c>
      <c r="E286" s="157"/>
      <c r="F286" s="158"/>
      <c r="G286" s="157"/>
      <c r="H286" s="159"/>
    </row>
    <row r="287" spans="1:8" s="11" customFormat="1" ht="15.75" customHeight="1">
      <c r="A287" s="172"/>
      <c r="B287" s="103"/>
      <c r="C287" s="103"/>
      <c r="D287" s="123" t="s">
        <v>57</v>
      </c>
      <c r="E287" s="154">
        <v>7929.73</v>
      </c>
      <c r="F287" s="155">
        <v>7278.9</v>
      </c>
      <c r="G287" s="111">
        <f>F287-E287</f>
        <v>-650.8299999999999</v>
      </c>
      <c r="H287" s="115" t="s">
        <v>4</v>
      </c>
    </row>
    <row r="288" spans="1:8" s="11" customFormat="1" ht="15.75" customHeight="1">
      <c r="A288" s="172"/>
      <c r="B288" s="103"/>
      <c r="C288" s="103"/>
      <c r="D288" s="123" t="s">
        <v>170</v>
      </c>
      <c r="E288" s="154">
        <v>53717.62</v>
      </c>
      <c r="F288" s="155">
        <v>52340.24</v>
      </c>
      <c r="G288" s="111">
        <f>F288-E288</f>
        <v>-1377.3800000000047</v>
      </c>
      <c r="H288" s="115"/>
    </row>
    <row r="289" spans="1:8" s="12" customFormat="1" ht="15.75" customHeight="1">
      <c r="A289" s="175"/>
      <c r="B289" s="175"/>
      <c r="C289" s="175"/>
      <c r="D289" s="123" t="s">
        <v>108</v>
      </c>
      <c r="E289" s="154">
        <v>6151.6</v>
      </c>
      <c r="F289" s="155">
        <v>5556.82</v>
      </c>
      <c r="G289" s="111">
        <f>F289-E289</f>
        <v>-594.7800000000007</v>
      </c>
      <c r="H289" s="115" t="s">
        <v>4</v>
      </c>
    </row>
    <row r="290" spans="1:9" s="11" customFormat="1" ht="15.75" customHeight="1">
      <c r="A290" s="94"/>
      <c r="B290" s="105" t="s">
        <v>198</v>
      </c>
      <c r="C290" s="105">
        <v>2</v>
      </c>
      <c r="D290" s="106" t="s">
        <v>199</v>
      </c>
      <c r="E290" s="117"/>
      <c r="F290" s="107"/>
      <c r="G290" s="117"/>
      <c r="H290" s="118"/>
      <c r="I290" s="12"/>
    </row>
    <row r="291" spans="1:9" s="11" customFormat="1" ht="15.75" customHeight="1">
      <c r="A291" s="175"/>
      <c r="B291" s="175"/>
      <c r="C291" s="175"/>
      <c r="D291" s="123" t="s">
        <v>58</v>
      </c>
      <c r="E291" s="154">
        <v>0</v>
      </c>
      <c r="F291" s="155">
        <v>0</v>
      </c>
      <c r="G291" s="111">
        <f aca="true" t="shared" si="5" ref="G291:G296">F291-E291</f>
        <v>0</v>
      </c>
      <c r="H291" s="115" t="s">
        <v>4</v>
      </c>
      <c r="I291" s="12"/>
    </row>
    <row r="292" spans="1:8" s="11" customFormat="1" ht="15.75" customHeight="1">
      <c r="A292" s="175"/>
      <c r="B292" s="175"/>
      <c r="C292" s="175"/>
      <c r="D292" s="123" t="s">
        <v>59</v>
      </c>
      <c r="E292" s="154">
        <v>568.5</v>
      </c>
      <c r="F292" s="155">
        <v>0</v>
      </c>
      <c r="G292" s="111">
        <f t="shared" si="5"/>
        <v>-568.5</v>
      </c>
      <c r="H292" s="115" t="s">
        <v>4</v>
      </c>
    </row>
    <row r="293" spans="1:9" s="11" customFormat="1" ht="15.75" customHeight="1">
      <c r="A293" s="175"/>
      <c r="B293" s="175"/>
      <c r="C293" s="175"/>
      <c r="D293" s="123" t="s">
        <v>60</v>
      </c>
      <c r="E293" s="154">
        <v>442984.85</v>
      </c>
      <c r="F293" s="155">
        <v>416480.57</v>
      </c>
      <c r="G293" s="111">
        <f t="shared" si="5"/>
        <v>-26504.27999999997</v>
      </c>
      <c r="H293" s="115" t="s">
        <v>64</v>
      </c>
      <c r="I293" s="12"/>
    </row>
    <row r="294" spans="1:8" s="11" customFormat="1" ht="15.75" customHeight="1">
      <c r="A294" s="175"/>
      <c r="B294" s="175"/>
      <c r="C294" s="175"/>
      <c r="D294" s="123" t="s">
        <v>61</v>
      </c>
      <c r="E294" s="154">
        <v>17248.4</v>
      </c>
      <c r="F294" s="155">
        <v>14860.16</v>
      </c>
      <c r="G294" s="111">
        <f t="shared" si="5"/>
        <v>-2388.2400000000016</v>
      </c>
      <c r="H294" s="115" t="s">
        <v>64</v>
      </c>
    </row>
    <row r="295" spans="1:9" s="11" customFormat="1" ht="15.75" customHeight="1">
      <c r="A295" s="175"/>
      <c r="B295" s="175"/>
      <c r="C295" s="175"/>
      <c r="D295" s="123" t="s">
        <v>62</v>
      </c>
      <c r="E295" s="154">
        <v>64111743.28</v>
      </c>
      <c r="F295" s="155">
        <v>70492829.32</v>
      </c>
      <c r="G295" s="111">
        <f t="shared" si="5"/>
        <v>6381086.039999992</v>
      </c>
      <c r="H295" s="115" t="s">
        <v>64</v>
      </c>
      <c r="I295" s="12"/>
    </row>
    <row r="296" spans="1:8" s="11" customFormat="1" ht="15.75" customHeight="1">
      <c r="A296" s="175"/>
      <c r="B296" s="175"/>
      <c r="C296" s="175"/>
      <c r="D296" s="123" t="s">
        <v>73</v>
      </c>
      <c r="E296" s="154">
        <v>206096.67</v>
      </c>
      <c r="F296" s="155">
        <v>194071.59</v>
      </c>
      <c r="G296" s="111">
        <f t="shared" si="5"/>
        <v>-12025.080000000016</v>
      </c>
      <c r="H296" s="115" t="s">
        <v>64</v>
      </c>
    </row>
    <row r="297" spans="1:9" s="11" customFormat="1" ht="15.75" customHeight="1">
      <c r="A297" s="94"/>
      <c r="B297" s="105" t="s">
        <v>200</v>
      </c>
      <c r="C297" s="105">
        <v>3</v>
      </c>
      <c r="D297" s="106" t="s">
        <v>201</v>
      </c>
      <c r="E297" s="117"/>
      <c r="F297" s="107"/>
      <c r="G297" s="117"/>
      <c r="H297" s="118"/>
      <c r="I297" s="12"/>
    </row>
    <row r="298" spans="1:9" s="11" customFormat="1" ht="15.75" customHeight="1">
      <c r="A298" s="109"/>
      <c r="B298" s="109"/>
      <c r="C298" s="109"/>
      <c r="D298" s="110"/>
      <c r="E298" s="111">
        <f>7817.01-136.8</f>
        <v>7680.21</v>
      </c>
      <c r="F298" s="112">
        <f>7817.01-683.99</f>
        <v>7133.02</v>
      </c>
      <c r="G298" s="111">
        <f>F298-E298</f>
        <v>-547.1899999999996</v>
      </c>
      <c r="H298" s="115" t="s">
        <v>4</v>
      </c>
      <c r="I298" s="12"/>
    </row>
    <row r="299" spans="1:9" s="11" customFormat="1" ht="15.75" customHeight="1">
      <c r="A299" s="94"/>
      <c r="B299" s="105" t="s">
        <v>200</v>
      </c>
      <c r="C299" s="105">
        <v>4</v>
      </c>
      <c r="D299" s="294" t="s">
        <v>202</v>
      </c>
      <c r="E299" s="294"/>
      <c r="F299" s="294"/>
      <c r="G299" s="294"/>
      <c r="H299" s="118"/>
      <c r="I299" s="12"/>
    </row>
    <row r="300" spans="1:9" s="11" customFormat="1" ht="15.75" customHeight="1">
      <c r="A300" s="109"/>
      <c r="B300" s="109"/>
      <c r="C300" s="109"/>
      <c r="D300" s="110"/>
      <c r="E300" s="111">
        <f>10633-10633</f>
        <v>0</v>
      </c>
      <c r="F300" s="112">
        <v>0</v>
      </c>
      <c r="G300" s="111">
        <f>F300-E300</f>
        <v>0</v>
      </c>
      <c r="H300" s="115" t="s">
        <v>4</v>
      </c>
      <c r="I300" s="12"/>
    </row>
    <row r="301" spans="1:9" s="11" customFormat="1" ht="15.75" customHeight="1">
      <c r="A301" s="94"/>
      <c r="B301" s="105" t="s">
        <v>200</v>
      </c>
      <c r="C301" s="105">
        <v>5</v>
      </c>
      <c r="D301" s="106" t="s">
        <v>207</v>
      </c>
      <c r="E301" s="117"/>
      <c r="F301" s="107"/>
      <c r="G301" s="117"/>
      <c r="H301" s="118"/>
      <c r="I301" s="12"/>
    </row>
    <row r="302" spans="1:9" s="11" customFormat="1" ht="15.75" customHeight="1">
      <c r="A302" s="109"/>
      <c r="B302" s="109"/>
      <c r="C302" s="109"/>
      <c r="D302" s="110"/>
      <c r="E302" s="111">
        <f>362895.38-237984.89</f>
        <v>124910.48999999999</v>
      </c>
      <c r="F302" s="112">
        <f>431086.58-267011.33</f>
        <v>164075.25</v>
      </c>
      <c r="G302" s="111">
        <f>F302-E302</f>
        <v>39164.76000000001</v>
      </c>
      <c r="H302" s="115" t="s">
        <v>4</v>
      </c>
      <c r="I302" s="12"/>
    </row>
    <row r="303" spans="1:9" s="11" customFormat="1" ht="15.75" customHeight="1">
      <c r="A303" s="94"/>
      <c r="B303" s="105" t="s">
        <v>200</v>
      </c>
      <c r="C303" s="105">
        <v>6</v>
      </c>
      <c r="D303" s="106" t="s">
        <v>178</v>
      </c>
      <c r="E303" s="117"/>
      <c r="F303" s="107"/>
      <c r="G303" s="117"/>
      <c r="H303" s="118"/>
      <c r="I303" s="12"/>
    </row>
    <row r="304" spans="1:9" s="11" customFormat="1" ht="15.75" customHeight="1">
      <c r="A304" s="109"/>
      <c r="B304" s="109"/>
      <c r="C304" s="109"/>
      <c r="D304" s="110"/>
      <c r="E304" s="111"/>
      <c r="F304" s="112"/>
      <c r="G304" s="111">
        <f>F304-E304</f>
        <v>0</v>
      </c>
      <c r="H304" s="115"/>
      <c r="I304" s="12"/>
    </row>
    <row r="305" spans="1:9" s="11" customFormat="1" ht="15.75" customHeight="1">
      <c r="A305" s="94"/>
      <c r="B305" s="105" t="s">
        <v>203</v>
      </c>
      <c r="C305" s="105">
        <v>7</v>
      </c>
      <c r="D305" s="294" t="s">
        <v>205</v>
      </c>
      <c r="E305" s="294"/>
      <c r="F305" s="294"/>
      <c r="G305" s="294"/>
      <c r="H305" s="118"/>
      <c r="I305" s="12"/>
    </row>
    <row r="306" spans="1:9" s="11" customFormat="1" ht="15.75" customHeight="1">
      <c r="A306" s="109"/>
      <c r="B306" s="109"/>
      <c r="C306" s="109"/>
      <c r="D306" s="110"/>
      <c r="E306" s="111">
        <f>822188.74-599921.37</f>
        <v>222267.37</v>
      </c>
      <c r="F306" s="112">
        <f>725741.59-541361.35</f>
        <v>184380.24</v>
      </c>
      <c r="G306" s="111">
        <f>F306-E306</f>
        <v>-37887.130000000005</v>
      </c>
      <c r="H306" s="115" t="s">
        <v>4</v>
      </c>
      <c r="I306" s="12"/>
    </row>
    <row r="307" spans="1:9" s="11" customFormat="1" ht="15.75" customHeight="1">
      <c r="A307" s="94"/>
      <c r="B307" s="105" t="s">
        <v>204</v>
      </c>
      <c r="C307" s="105">
        <v>8</v>
      </c>
      <c r="D307" s="294" t="s">
        <v>206</v>
      </c>
      <c r="E307" s="294"/>
      <c r="F307" s="294"/>
      <c r="G307" s="294"/>
      <c r="H307" s="118"/>
      <c r="I307" s="12"/>
    </row>
    <row r="308" spans="1:8" s="11" customFormat="1" ht="15.75" customHeight="1">
      <c r="A308" s="175"/>
      <c r="B308" s="175"/>
      <c r="C308" s="175"/>
      <c r="D308" s="178"/>
      <c r="E308" s="173"/>
      <c r="F308" s="174"/>
      <c r="G308" s="111">
        <f>F308-E308</f>
        <v>0</v>
      </c>
      <c r="H308" s="115"/>
    </row>
    <row r="309" spans="1:9" s="11" customFormat="1" ht="15.75" customHeight="1">
      <c r="A309" s="175"/>
      <c r="B309" s="175"/>
      <c r="C309" s="175"/>
      <c r="D309" s="100"/>
      <c r="E309" s="101"/>
      <c r="F309" s="102"/>
      <c r="G309" s="101"/>
      <c r="H309" s="123"/>
      <c r="I309" s="12"/>
    </row>
    <row r="310" spans="1:8" s="11" customFormat="1" ht="15.75" customHeight="1">
      <c r="A310" s="175"/>
      <c r="B310" s="175"/>
      <c r="C310" s="175"/>
      <c r="D310" s="119" t="s">
        <v>109</v>
      </c>
      <c r="E310" s="101">
        <f>E280</f>
        <v>516299.22</v>
      </c>
      <c r="F310" s="102">
        <f>F280</f>
        <v>521400.22</v>
      </c>
      <c r="G310" s="101">
        <f>G280</f>
        <v>5101</v>
      </c>
      <c r="H310" s="123"/>
    </row>
    <row r="311" spans="1:8" s="11" customFormat="1" ht="15.75" customHeight="1">
      <c r="A311" s="175"/>
      <c r="B311" s="175"/>
      <c r="C311" s="175"/>
      <c r="D311" s="119" t="s">
        <v>79</v>
      </c>
      <c r="E311" s="101">
        <f>SUM(E287:E308)</f>
        <v>65201298.720000006</v>
      </c>
      <c r="F311" s="102">
        <f>SUM(F287:F289)</f>
        <v>65175.96</v>
      </c>
      <c r="G311" s="101">
        <f>SUM(G287:G308)</f>
        <v>6337707.389999991</v>
      </c>
      <c r="H311" s="100"/>
    </row>
    <row r="312" spans="1:8" s="11" customFormat="1" ht="15.75" customHeight="1">
      <c r="A312" s="180"/>
      <c r="B312" s="180"/>
      <c r="C312" s="180"/>
      <c r="D312" s="125" t="s">
        <v>210</v>
      </c>
      <c r="E312" s="185"/>
      <c r="F312" s="186">
        <f>F306+F302+F291+F292+F293+F295+F294+F296+F298+F300</f>
        <v>71473830.14999999</v>
      </c>
      <c r="G312" s="185"/>
      <c r="H312" s="218"/>
    </row>
    <row r="313" spans="1:8" s="11" customFormat="1" ht="40.5" customHeight="1">
      <c r="A313" s="129"/>
      <c r="B313" s="129"/>
      <c r="C313" s="129"/>
      <c r="D313" s="130" t="s">
        <v>213</v>
      </c>
      <c r="E313" s="131">
        <f>SUM(E310:E311)</f>
        <v>65717597.940000005</v>
      </c>
      <c r="F313" s="132">
        <f>SUM(F310:F312)</f>
        <v>72060406.33</v>
      </c>
      <c r="G313" s="131">
        <f>F313-E313</f>
        <v>6342808.389999993</v>
      </c>
      <c r="H313" s="133"/>
    </row>
    <row r="314" spans="1:9" s="11" customFormat="1" ht="15.75" customHeight="1">
      <c r="A314" s="38"/>
      <c r="B314" s="38"/>
      <c r="C314" s="38"/>
      <c r="D314" s="8"/>
      <c r="E314" s="29"/>
      <c r="F314" s="67"/>
      <c r="G314" s="29"/>
      <c r="H314" s="10"/>
      <c r="I314" s="12"/>
    </row>
    <row r="315" spans="1:9" s="11" customFormat="1" ht="15" customHeight="1">
      <c r="A315" s="38"/>
      <c r="B315" s="38"/>
      <c r="C315" s="38"/>
      <c r="D315" s="8"/>
      <c r="E315" s="29"/>
      <c r="F315" s="67"/>
      <c r="G315" s="29"/>
      <c r="H315" s="10"/>
      <c r="I315" s="12"/>
    </row>
    <row r="316" spans="1:8" s="11" customFormat="1" ht="15.75" customHeight="1">
      <c r="A316" s="75" t="s">
        <v>53</v>
      </c>
      <c r="B316" s="75"/>
      <c r="C316" s="75"/>
      <c r="D316" s="76"/>
      <c r="E316" s="77"/>
      <c r="F316" s="78"/>
      <c r="G316" s="77"/>
      <c r="H316" s="219"/>
    </row>
    <row r="317" spans="1:9" s="11" customFormat="1" ht="39" customHeight="1">
      <c r="A317" s="152" t="s">
        <v>134</v>
      </c>
      <c r="B317" s="146"/>
      <c r="C317" s="146"/>
      <c r="D317" s="165" t="s">
        <v>158</v>
      </c>
      <c r="E317" s="185"/>
      <c r="F317" s="186"/>
      <c r="G317" s="185"/>
      <c r="H317" s="166"/>
      <c r="I317" s="12"/>
    </row>
    <row r="318" spans="1:9" s="11" customFormat="1" ht="16.5" customHeight="1">
      <c r="A318" s="152" t="s">
        <v>149</v>
      </c>
      <c r="B318" s="152"/>
      <c r="C318" s="152"/>
      <c r="D318" s="192"/>
      <c r="E318" s="101"/>
      <c r="F318" s="102"/>
      <c r="G318" s="101"/>
      <c r="H318" s="171"/>
      <c r="I318" s="12"/>
    </row>
    <row r="319" spans="1:9" s="11" customFormat="1" ht="16.5" customHeight="1">
      <c r="A319" s="94"/>
      <c r="B319" s="94"/>
      <c r="C319" s="94"/>
      <c r="D319" s="192"/>
      <c r="E319" s="101"/>
      <c r="F319" s="102"/>
      <c r="G319" s="101"/>
      <c r="H319" s="171"/>
      <c r="I319" s="12"/>
    </row>
    <row r="320" spans="1:9" s="11" customFormat="1" ht="16.5" customHeight="1">
      <c r="A320" s="99"/>
      <c r="B320" s="99"/>
      <c r="C320" s="99"/>
      <c r="D320" s="100" t="s">
        <v>1</v>
      </c>
      <c r="E320" s="101" t="s">
        <v>141</v>
      </c>
      <c r="F320" s="102" t="s">
        <v>141</v>
      </c>
      <c r="G320" s="101" t="s">
        <v>141</v>
      </c>
      <c r="H320" s="171"/>
      <c r="I320" s="12"/>
    </row>
    <row r="321" spans="1:8" s="55" customFormat="1" ht="33" customHeight="1">
      <c r="A321" s="94"/>
      <c r="B321" s="103" t="s">
        <v>196</v>
      </c>
      <c r="C321" s="103" t="s">
        <v>266</v>
      </c>
      <c r="D321" s="104"/>
      <c r="E321" s="97"/>
      <c r="F321" s="97"/>
      <c r="G321" s="97"/>
      <c r="H321" s="104"/>
    </row>
    <row r="322" spans="1:8" s="55" customFormat="1" ht="15.75" customHeight="1">
      <c r="A322" s="94"/>
      <c r="B322" s="105" t="s">
        <v>197</v>
      </c>
      <c r="C322" s="105">
        <v>0</v>
      </c>
      <c r="D322" s="106" t="s">
        <v>3</v>
      </c>
      <c r="E322" s="107"/>
      <c r="F322" s="107"/>
      <c r="G322" s="107"/>
      <c r="H322" s="108"/>
    </row>
    <row r="323" spans="1:8" s="11" customFormat="1" ht="16.5" customHeight="1">
      <c r="A323" s="94"/>
      <c r="B323" s="94"/>
      <c r="C323" s="94"/>
      <c r="D323" s="123" t="s">
        <v>177</v>
      </c>
      <c r="E323" s="111"/>
      <c r="F323" s="112">
        <v>57330</v>
      </c>
      <c r="G323" s="111">
        <f>F323-E323</f>
        <v>57330</v>
      </c>
      <c r="H323" s="110"/>
    </row>
    <row r="324" spans="1:8" s="11" customFormat="1" ht="16.5" customHeight="1">
      <c r="A324" s="217"/>
      <c r="B324" s="217"/>
      <c r="C324" s="217"/>
      <c r="D324" s="114" t="s">
        <v>260</v>
      </c>
      <c r="E324" s="154"/>
      <c r="F324" s="155"/>
      <c r="G324" s="154"/>
      <c r="H324" s="314" t="s">
        <v>190</v>
      </c>
    </row>
    <row r="325" spans="1:8" s="11" customFormat="1" ht="16.5" customHeight="1">
      <c r="A325" s="175"/>
      <c r="B325" s="175"/>
      <c r="C325" s="175"/>
      <c r="D325" s="177" t="s">
        <v>126</v>
      </c>
      <c r="E325" s="173"/>
      <c r="F325" s="174"/>
      <c r="G325" s="173"/>
      <c r="H325" s="315"/>
    </row>
    <row r="326" spans="1:9" s="11" customFormat="1" ht="16.5" customHeight="1">
      <c r="A326" s="109"/>
      <c r="B326" s="109"/>
      <c r="C326" s="109"/>
      <c r="D326" s="156" t="s">
        <v>261</v>
      </c>
      <c r="E326" s="111"/>
      <c r="F326" s="112"/>
      <c r="G326" s="111"/>
      <c r="H326" s="115"/>
      <c r="I326" s="12"/>
    </row>
    <row r="327" spans="1:9" s="11" customFormat="1" ht="16.5" customHeight="1">
      <c r="A327" s="109"/>
      <c r="B327" s="109"/>
      <c r="C327" s="109"/>
      <c r="D327" s="156" t="s">
        <v>233</v>
      </c>
      <c r="E327" s="111"/>
      <c r="F327" s="112"/>
      <c r="G327" s="111"/>
      <c r="H327" s="115"/>
      <c r="I327" s="12"/>
    </row>
    <row r="328" spans="1:9" s="11" customFormat="1" ht="16.5" customHeight="1">
      <c r="A328" s="99"/>
      <c r="B328" s="99"/>
      <c r="C328" s="99"/>
      <c r="D328" s="156" t="s">
        <v>262</v>
      </c>
      <c r="E328" s="154"/>
      <c r="F328" s="155"/>
      <c r="G328" s="154"/>
      <c r="H328" s="100"/>
      <c r="I328" s="12"/>
    </row>
    <row r="329" spans="1:9" s="11" customFormat="1" ht="16.5" customHeight="1">
      <c r="A329" s="99"/>
      <c r="B329" s="99"/>
      <c r="C329" s="99"/>
      <c r="D329" s="156"/>
      <c r="E329" s="154"/>
      <c r="F329" s="155"/>
      <c r="G329" s="154"/>
      <c r="H329" s="100"/>
      <c r="I329" s="12"/>
    </row>
    <row r="330" spans="1:8" s="11" customFormat="1" ht="15.75" customHeight="1">
      <c r="A330" s="172"/>
      <c r="B330" s="105" t="s">
        <v>198</v>
      </c>
      <c r="C330" s="105">
        <v>1</v>
      </c>
      <c r="D330" s="106" t="s">
        <v>5</v>
      </c>
      <c r="E330" s="157"/>
      <c r="F330" s="158"/>
      <c r="G330" s="157"/>
      <c r="H330" s="159"/>
    </row>
    <row r="331" spans="1:8" s="11" customFormat="1" ht="15.75" customHeight="1">
      <c r="A331" s="172"/>
      <c r="B331" s="103"/>
      <c r="C331" s="103"/>
      <c r="D331" s="178" t="s">
        <v>165</v>
      </c>
      <c r="E331" s="173">
        <v>504926.96</v>
      </c>
      <c r="F331" s="174">
        <v>486849.16</v>
      </c>
      <c r="G331" s="111">
        <f>F331-E331</f>
        <v>-18077.800000000047</v>
      </c>
      <c r="H331" s="115" t="s">
        <v>24</v>
      </c>
    </row>
    <row r="332" spans="1:8" s="11" customFormat="1" ht="15.75" customHeight="1">
      <c r="A332" s="172"/>
      <c r="B332" s="103"/>
      <c r="C332" s="103"/>
      <c r="D332" s="178" t="s">
        <v>166</v>
      </c>
      <c r="E332" s="173">
        <v>347153.37</v>
      </c>
      <c r="F332" s="174">
        <v>331699.39</v>
      </c>
      <c r="G332" s="111">
        <f>F332-E332</f>
        <v>-15453.979999999981</v>
      </c>
      <c r="H332" s="115" t="s">
        <v>24</v>
      </c>
    </row>
    <row r="333" spans="1:9" s="11" customFormat="1" ht="15.75" customHeight="1">
      <c r="A333" s="94"/>
      <c r="B333" s="105" t="s">
        <v>198</v>
      </c>
      <c r="C333" s="105">
        <v>2</v>
      </c>
      <c r="D333" s="106" t="s">
        <v>199</v>
      </c>
      <c r="E333" s="117"/>
      <c r="F333" s="107"/>
      <c r="G333" s="117"/>
      <c r="H333" s="118"/>
      <c r="I333" s="12"/>
    </row>
    <row r="334" spans="1:8" s="12" customFormat="1" ht="15.75" customHeight="1">
      <c r="A334" s="175"/>
      <c r="B334" s="175"/>
      <c r="C334" s="175"/>
      <c r="D334" s="178"/>
      <c r="E334" s="173">
        <f>512221.23-176512.58</f>
        <v>335708.65</v>
      </c>
      <c r="F334" s="174">
        <f>443322.62-181637.62</f>
        <v>261685</v>
      </c>
      <c r="G334" s="111">
        <f>F334-E334</f>
        <v>-74023.65000000002</v>
      </c>
      <c r="H334" s="115" t="s">
        <v>4</v>
      </c>
    </row>
    <row r="335" spans="1:9" s="11" customFormat="1" ht="15.75" customHeight="1">
      <c r="A335" s="94"/>
      <c r="B335" s="105" t="s">
        <v>200</v>
      </c>
      <c r="C335" s="105">
        <v>3</v>
      </c>
      <c r="D335" s="106" t="s">
        <v>201</v>
      </c>
      <c r="E335" s="117"/>
      <c r="F335" s="107"/>
      <c r="G335" s="117"/>
      <c r="H335" s="118"/>
      <c r="I335" s="12"/>
    </row>
    <row r="336" spans="1:9" s="11" customFormat="1" ht="15.75" customHeight="1">
      <c r="A336" s="109"/>
      <c r="B336" s="109"/>
      <c r="C336" s="109"/>
      <c r="D336" s="110"/>
      <c r="E336" s="111"/>
      <c r="F336" s="112"/>
      <c r="G336" s="111">
        <f>F336-E336</f>
        <v>0</v>
      </c>
      <c r="H336" s="115"/>
      <c r="I336" s="12"/>
    </row>
    <row r="337" spans="1:9" s="11" customFormat="1" ht="15.75" customHeight="1">
      <c r="A337" s="94"/>
      <c r="B337" s="105" t="s">
        <v>200</v>
      </c>
      <c r="C337" s="105">
        <v>4</v>
      </c>
      <c r="D337" s="294" t="s">
        <v>202</v>
      </c>
      <c r="E337" s="294"/>
      <c r="F337" s="294"/>
      <c r="G337" s="294"/>
      <c r="H337" s="118"/>
      <c r="I337" s="12"/>
    </row>
    <row r="338" spans="1:9" s="11" customFormat="1" ht="15.75" customHeight="1">
      <c r="A338" s="109"/>
      <c r="B338" s="109"/>
      <c r="C338" s="109"/>
      <c r="D338" s="110"/>
      <c r="E338" s="111"/>
      <c r="F338" s="112"/>
      <c r="G338" s="111">
        <f>F338-E338</f>
        <v>0</v>
      </c>
      <c r="H338" s="115"/>
      <c r="I338" s="12"/>
    </row>
    <row r="339" spans="1:9" s="11" customFormat="1" ht="15.75" customHeight="1">
      <c r="A339" s="94"/>
      <c r="B339" s="105" t="s">
        <v>200</v>
      </c>
      <c r="C339" s="105">
        <v>5</v>
      </c>
      <c r="D339" s="106" t="s">
        <v>207</v>
      </c>
      <c r="E339" s="117"/>
      <c r="F339" s="107"/>
      <c r="G339" s="117"/>
      <c r="H339" s="118"/>
      <c r="I339" s="12"/>
    </row>
    <row r="340" spans="1:9" s="11" customFormat="1" ht="15.75" customHeight="1">
      <c r="A340" s="109"/>
      <c r="B340" s="109"/>
      <c r="C340" s="109"/>
      <c r="D340" s="110"/>
      <c r="E340" s="111"/>
      <c r="F340" s="112"/>
      <c r="G340" s="111">
        <f>F340-E340</f>
        <v>0</v>
      </c>
      <c r="H340" s="115"/>
      <c r="I340" s="12"/>
    </row>
    <row r="341" spans="1:9" s="11" customFormat="1" ht="15.75" customHeight="1">
      <c r="A341" s="94"/>
      <c r="B341" s="105" t="s">
        <v>200</v>
      </c>
      <c r="C341" s="105">
        <v>6</v>
      </c>
      <c r="D341" s="106" t="s">
        <v>178</v>
      </c>
      <c r="E341" s="117"/>
      <c r="F341" s="107"/>
      <c r="G341" s="117"/>
      <c r="H341" s="118"/>
      <c r="I341" s="12"/>
    </row>
    <row r="342" spans="1:9" s="11" customFormat="1" ht="15.75" customHeight="1">
      <c r="A342" s="109"/>
      <c r="B342" s="109"/>
      <c r="C342" s="109"/>
      <c r="D342" s="110"/>
      <c r="E342" s="111">
        <f>15870.93-15870.93</f>
        <v>0</v>
      </c>
      <c r="F342" s="112">
        <v>0</v>
      </c>
      <c r="G342" s="111">
        <f>F342-E342</f>
        <v>0</v>
      </c>
      <c r="H342" s="115"/>
      <c r="I342" s="12"/>
    </row>
    <row r="343" spans="1:9" s="11" customFormat="1" ht="15.75" customHeight="1">
      <c r="A343" s="94"/>
      <c r="B343" s="105" t="s">
        <v>203</v>
      </c>
      <c r="C343" s="105">
        <v>7</v>
      </c>
      <c r="D343" s="294" t="s">
        <v>205</v>
      </c>
      <c r="E343" s="294"/>
      <c r="F343" s="294"/>
      <c r="G343" s="294"/>
      <c r="H343" s="115" t="s">
        <v>4</v>
      </c>
      <c r="I343" s="12"/>
    </row>
    <row r="344" spans="1:9" s="11" customFormat="1" ht="15.75" customHeight="1">
      <c r="A344" s="109"/>
      <c r="B344" s="109"/>
      <c r="C344" s="109"/>
      <c r="D344" s="110"/>
      <c r="E344" s="111">
        <f>111373-111373</f>
        <v>0</v>
      </c>
      <c r="F344" s="112">
        <v>0</v>
      </c>
      <c r="G344" s="111">
        <f>F344-E344</f>
        <v>0</v>
      </c>
      <c r="H344" s="115"/>
      <c r="I344" s="12"/>
    </row>
    <row r="345" spans="1:9" s="11" customFormat="1" ht="15.75" customHeight="1">
      <c r="A345" s="94"/>
      <c r="B345" s="105" t="s">
        <v>204</v>
      </c>
      <c r="C345" s="105">
        <v>8</v>
      </c>
      <c r="D345" s="294" t="s">
        <v>206</v>
      </c>
      <c r="E345" s="294"/>
      <c r="F345" s="294"/>
      <c r="G345" s="294"/>
      <c r="H345" s="118"/>
      <c r="I345" s="12"/>
    </row>
    <row r="346" spans="1:8" s="11" customFormat="1" ht="15.75" customHeight="1">
      <c r="A346" s="175"/>
      <c r="B346" s="175"/>
      <c r="C346" s="175"/>
      <c r="D346" s="178"/>
      <c r="E346" s="173">
        <f>89830.66-83722.49</f>
        <v>6108.169999999998</v>
      </c>
      <c r="F346" s="174">
        <f>89830.66-86164.36</f>
        <v>3666.300000000003</v>
      </c>
      <c r="G346" s="111">
        <f>F346-E346</f>
        <v>-2441.8699999999953</v>
      </c>
      <c r="H346" s="115" t="s">
        <v>4</v>
      </c>
    </row>
    <row r="347" spans="1:8" s="18" customFormat="1" ht="16.5" customHeight="1">
      <c r="A347" s="175"/>
      <c r="B347" s="175"/>
      <c r="C347" s="175"/>
      <c r="D347" s="178"/>
      <c r="E347" s="173"/>
      <c r="F347" s="174"/>
      <c r="G347" s="173"/>
      <c r="H347" s="115"/>
    </row>
    <row r="348" spans="1:8" s="18" customFormat="1" ht="16.5" customHeight="1">
      <c r="A348" s="175"/>
      <c r="B348" s="175"/>
      <c r="C348" s="175"/>
      <c r="D348" s="119" t="s">
        <v>109</v>
      </c>
      <c r="E348" s="121">
        <f>E323</f>
        <v>0</v>
      </c>
      <c r="F348" s="122">
        <f>F323</f>
        <v>57330</v>
      </c>
      <c r="G348" s="121">
        <f>G323</f>
        <v>57330</v>
      </c>
      <c r="H348" s="115"/>
    </row>
    <row r="349" spans="1:8" s="18" customFormat="1" ht="16.5" customHeight="1">
      <c r="A349" s="175"/>
      <c r="B349" s="175"/>
      <c r="C349" s="175"/>
      <c r="D349" s="119" t="s">
        <v>79</v>
      </c>
      <c r="E349" s="121">
        <f>SUM(E331:E346)</f>
        <v>1193897.15</v>
      </c>
      <c r="F349" s="122">
        <f>SUM(F331:F332)</f>
        <v>818548.55</v>
      </c>
      <c r="G349" s="121">
        <f>SUM(G331:G346)</f>
        <v>-109997.30000000005</v>
      </c>
      <c r="H349" s="115"/>
    </row>
    <row r="350" spans="1:8" s="18" customFormat="1" ht="16.5" customHeight="1">
      <c r="A350" s="180"/>
      <c r="B350" s="180"/>
      <c r="C350" s="180"/>
      <c r="D350" s="125" t="s">
        <v>210</v>
      </c>
      <c r="E350" s="126"/>
      <c r="F350" s="127">
        <f>F334+F336+F338+F340+F342+F344+F346</f>
        <v>265351.3</v>
      </c>
      <c r="G350" s="126"/>
      <c r="H350" s="163"/>
    </row>
    <row r="351" spans="1:8" s="11" customFormat="1" ht="40.5" customHeight="1">
      <c r="A351" s="129"/>
      <c r="B351" s="129"/>
      <c r="C351" s="129"/>
      <c r="D351" s="130" t="s">
        <v>213</v>
      </c>
      <c r="E351" s="131">
        <f>SUM(E348:E349)</f>
        <v>1193897.15</v>
      </c>
      <c r="F351" s="132">
        <f>SUM(F348:F350)</f>
        <v>1141229.85</v>
      </c>
      <c r="G351" s="131">
        <f>F351-E351</f>
        <v>-52667.299999999814</v>
      </c>
      <c r="H351" s="133"/>
    </row>
    <row r="352" spans="1:8" s="18" customFormat="1" ht="15.75" customHeight="1">
      <c r="A352" s="38"/>
      <c r="B352" s="38"/>
      <c r="C352" s="38"/>
      <c r="D352" s="8"/>
      <c r="E352" s="30"/>
      <c r="F352" s="69"/>
      <c r="G352" s="30"/>
      <c r="H352" s="19"/>
    </row>
    <row r="353" spans="1:8" s="18" customFormat="1" ht="15.75" customHeight="1">
      <c r="A353" s="75" t="s">
        <v>82</v>
      </c>
      <c r="B353" s="75"/>
      <c r="C353" s="75"/>
      <c r="D353" s="76"/>
      <c r="E353" s="77"/>
      <c r="F353" s="78"/>
      <c r="G353" s="77"/>
      <c r="H353" s="79"/>
    </row>
    <row r="354" spans="1:8" s="18" customFormat="1" ht="16.5" customHeight="1">
      <c r="A354" s="146" t="s">
        <v>87</v>
      </c>
      <c r="B354" s="146"/>
      <c r="C354" s="146"/>
      <c r="D354" s="297" t="s">
        <v>157</v>
      </c>
      <c r="E354" s="96"/>
      <c r="F354" s="97"/>
      <c r="G354" s="96"/>
      <c r="H354" s="98"/>
    </row>
    <row r="355" spans="1:8" s="18" customFormat="1" ht="16.5" customHeight="1">
      <c r="A355" s="150" t="s">
        <v>90</v>
      </c>
      <c r="B355" s="167"/>
      <c r="C355" s="167"/>
      <c r="D355" s="298"/>
      <c r="E355" s="96"/>
      <c r="F355" s="97"/>
      <c r="G355" s="96"/>
      <c r="H355" s="98"/>
    </row>
    <row r="356" spans="1:8" s="18" customFormat="1" ht="16.5" customHeight="1">
      <c r="A356" s="152" t="s">
        <v>150</v>
      </c>
      <c r="B356" s="167"/>
      <c r="C356" s="167"/>
      <c r="D356" s="298"/>
      <c r="E356" s="96"/>
      <c r="F356" s="97"/>
      <c r="G356" s="96"/>
      <c r="H356" s="98"/>
    </row>
    <row r="357" spans="1:8" s="18" customFormat="1" ht="16.5" customHeight="1">
      <c r="A357" s="94"/>
      <c r="B357" s="220"/>
      <c r="C357" s="220"/>
      <c r="D357" s="298"/>
      <c r="E357" s="96"/>
      <c r="F357" s="97"/>
      <c r="G357" s="96"/>
      <c r="H357" s="98"/>
    </row>
    <row r="358" spans="1:8" s="18" customFormat="1" ht="15.75" customHeight="1">
      <c r="A358" s="94"/>
      <c r="B358" s="221"/>
      <c r="C358" s="221"/>
      <c r="D358" s="222"/>
      <c r="E358" s="96"/>
      <c r="F358" s="97"/>
      <c r="G358" s="96"/>
      <c r="H358" s="98"/>
    </row>
    <row r="359" spans="1:8" s="18" customFormat="1" ht="15.75" customHeight="1">
      <c r="A359" s="94"/>
      <c r="B359" s="94"/>
      <c r="C359" s="94"/>
      <c r="D359" s="119"/>
      <c r="E359" s="96"/>
      <c r="F359" s="97"/>
      <c r="G359" s="96"/>
      <c r="H359" s="98"/>
    </row>
    <row r="360" spans="1:8" s="18" customFormat="1" ht="15.75" customHeight="1">
      <c r="A360" s="99"/>
      <c r="B360" s="99"/>
      <c r="C360" s="99"/>
      <c r="D360" s="100" t="s">
        <v>1</v>
      </c>
      <c r="E360" s="101" t="s">
        <v>141</v>
      </c>
      <c r="F360" s="102" t="s">
        <v>141</v>
      </c>
      <c r="G360" s="101" t="s">
        <v>141</v>
      </c>
      <c r="H360" s="100" t="s">
        <v>2</v>
      </c>
    </row>
    <row r="361" spans="1:8" s="55" customFormat="1" ht="33" customHeight="1">
      <c r="A361" s="94"/>
      <c r="B361" s="103" t="s">
        <v>196</v>
      </c>
      <c r="C361" s="103" t="s">
        <v>266</v>
      </c>
      <c r="D361" s="104"/>
      <c r="E361" s="97"/>
      <c r="F361" s="97"/>
      <c r="G361" s="97"/>
      <c r="H361" s="104"/>
    </row>
    <row r="362" spans="1:8" s="55" customFormat="1" ht="15.75" customHeight="1">
      <c r="A362" s="94"/>
      <c r="B362" s="105" t="s">
        <v>197</v>
      </c>
      <c r="C362" s="105">
        <v>0</v>
      </c>
      <c r="D362" s="106" t="s">
        <v>3</v>
      </c>
      <c r="E362" s="107"/>
      <c r="F362" s="107"/>
      <c r="G362" s="107"/>
      <c r="H362" s="108"/>
    </row>
    <row r="363" spans="1:8" s="11" customFormat="1" ht="16.5" customHeight="1">
      <c r="A363" s="94"/>
      <c r="B363" s="94"/>
      <c r="C363" s="94"/>
      <c r="D363" s="123" t="s">
        <v>177</v>
      </c>
      <c r="E363" s="111">
        <f>E364+E368</f>
        <v>9317.73</v>
      </c>
      <c r="F363" s="112">
        <f>F364+F368</f>
        <v>9317.73</v>
      </c>
      <c r="G363" s="111">
        <f>F363-E363</f>
        <v>0</v>
      </c>
      <c r="H363" s="110"/>
    </row>
    <row r="364" spans="1:8" s="11" customFormat="1" ht="16.5" customHeight="1">
      <c r="A364" s="217"/>
      <c r="B364" s="217"/>
      <c r="C364" s="217"/>
      <c r="D364" s="114" t="s">
        <v>258</v>
      </c>
      <c r="E364" s="223">
        <v>5297.73</v>
      </c>
      <c r="F364" s="224">
        <v>5297.73</v>
      </c>
      <c r="G364" s="154"/>
      <c r="H364" s="314" t="s">
        <v>190</v>
      </c>
    </row>
    <row r="365" spans="1:8" s="11" customFormat="1" ht="16.5" customHeight="1">
      <c r="A365" s="175"/>
      <c r="B365" s="175"/>
      <c r="C365" s="175"/>
      <c r="D365" s="177" t="s">
        <v>126</v>
      </c>
      <c r="E365" s="225"/>
      <c r="F365" s="226"/>
      <c r="G365" s="173"/>
      <c r="H365" s="315"/>
    </row>
    <row r="366" spans="1:9" s="11" customFormat="1" ht="16.5" customHeight="1">
      <c r="A366" s="109"/>
      <c r="B366" s="109"/>
      <c r="C366" s="109"/>
      <c r="D366" s="156" t="s">
        <v>257</v>
      </c>
      <c r="E366" s="227"/>
      <c r="F366" s="228"/>
      <c r="G366" s="111"/>
      <c r="H366" s="115"/>
      <c r="I366" s="12"/>
    </row>
    <row r="367" spans="1:9" s="11" customFormat="1" ht="16.5" customHeight="1">
      <c r="A367" s="109"/>
      <c r="B367" s="109"/>
      <c r="C367" s="109"/>
      <c r="D367" s="156" t="s">
        <v>234</v>
      </c>
      <c r="E367" s="227"/>
      <c r="F367" s="228"/>
      <c r="G367" s="111"/>
      <c r="H367" s="115"/>
      <c r="I367" s="12"/>
    </row>
    <row r="368" spans="1:8" s="11" customFormat="1" ht="16.5" customHeight="1">
      <c r="A368" s="217"/>
      <c r="B368" s="217"/>
      <c r="C368" s="217"/>
      <c r="D368" s="114" t="s">
        <v>235</v>
      </c>
      <c r="E368" s="223">
        <v>4020</v>
      </c>
      <c r="F368" s="224">
        <v>4020</v>
      </c>
      <c r="G368" s="154"/>
      <c r="H368" s="314" t="s">
        <v>190</v>
      </c>
    </row>
    <row r="369" spans="1:8" s="11" customFormat="1" ht="16.5" customHeight="1">
      <c r="A369" s="175"/>
      <c r="B369" s="175"/>
      <c r="C369" s="175"/>
      <c r="D369" s="177" t="s">
        <v>126</v>
      </c>
      <c r="E369" s="225"/>
      <c r="F369" s="226"/>
      <c r="G369" s="173"/>
      <c r="H369" s="315"/>
    </row>
    <row r="370" spans="1:9" s="11" customFormat="1" ht="16.5" customHeight="1">
      <c r="A370" s="109"/>
      <c r="B370" s="109"/>
      <c r="C370" s="109"/>
      <c r="D370" s="156" t="s">
        <v>236</v>
      </c>
      <c r="E370" s="111"/>
      <c r="F370" s="112"/>
      <c r="G370" s="111"/>
      <c r="H370" s="115"/>
      <c r="I370" s="12"/>
    </row>
    <row r="371" spans="1:9" s="11" customFormat="1" ht="16.5" customHeight="1">
      <c r="A371" s="109"/>
      <c r="B371" s="109"/>
      <c r="C371" s="109"/>
      <c r="D371" s="156" t="s">
        <v>237</v>
      </c>
      <c r="E371" s="111"/>
      <c r="F371" s="112"/>
      <c r="G371" s="111"/>
      <c r="H371" s="115"/>
      <c r="I371" s="50"/>
    </row>
    <row r="372" spans="1:9" s="18" customFormat="1" ht="15.75" customHeight="1">
      <c r="A372" s="109"/>
      <c r="B372" s="109"/>
      <c r="C372" s="109"/>
      <c r="D372" s="115"/>
      <c r="E372" s="161"/>
      <c r="F372" s="162"/>
      <c r="G372" s="161"/>
      <c r="H372" s="115"/>
      <c r="I372" s="51"/>
    </row>
    <row r="373" spans="1:8" s="11" customFormat="1" ht="15.75" customHeight="1">
      <c r="A373" s="172"/>
      <c r="B373" s="105" t="s">
        <v>198</v>
      </c>
      <c r="C373" s="105">
        <v>1</v>
      </c>
      <c r="D373" s="106" t="s">
        <v>5</v>
      </c>
      <c r="E373" s="157"/>
      <c r="F373" s="158"/>
      <c r="G373" s="157"/>
      <c r="H373" s="159"/>
    </row>
    <row r="374" spans="1:9" s="18" customFormat="1" ht="15.75" customHeight="1">
      <c r="A374" s="109"/>
      <c r="B374" s="109"/>
      <c r="C374" s="109"/>
      <c r="D374" s="123" t="s">
        <v>34</v>
      </c>
      <c r="E374" s="154">
        <v>254333.7</v>
      </c>
      <c r="F374" s="155">
        <v>248639.66</v>
      </c>
      <c r="G374" s="111">
        <f aca="true" t="shared" si="6" ref="G374:G381">F374-E374</f>
        <v>-5694.040000000008</v>
      </c>
      <c r="H374" s="115" t="s">
        <v>24</v>
      </c>
      <c r="I374" s="52"/>
    </row>
    <row r="375" spans="1:9" s="18" customFormat="1" ht="15.75" customHeight="1">
      <c r="A375" s="109"/>
      <c r="B375" s="109"/>
      <c r="C375" s="109"/>
      <c r="D375" s="123" t="s">
        <v>35</v>
      </c>
      <c r="E375" s="154">
        <v>25429.2</v>
      </c>
      <c r="F375" s="155">
        <v>24735.67</v>
      </c>
      <c r="G375" s="111">
        <f t="shared" si="6"/>
        <v>-693.5300000000025</v>
      </c>
      <c r="H375" s="115" t="s">
        <v>24</v>
      </c>
      <c r="I375" s="23"/>
    </row>
    <row r="376" spans="1:9" s="18" customFormat="1" ht="15.75" customHeight="1">
      <c r="A376" s="109"/>
      <c r="B376" s="109"/>
      <c r="C376" s="109"/>
      <c r="D376" s="123" t="s">
        <v>81</v>
      </c>
      <c r="E376" s="154">
        <v>468369.84</v>
      </c>
      <c r="F376" s="155">
        <v>524638.43</v>
      </c>
      <c r="G376" s="111">
        <f t="shared" si="6"/>
        <v>56268.590000000026</v>
      </c>
      <c r="H376" s="115" t="s">
        <v>24</v>
      </c>
      <c r="I376" s="23"/>
    </row>
    <row r="377" spans="1:9" s="18" customFormat="1" ht="15.75" customHeight="1">
      <c r="A377" s="109"/>
      <c r="B377" s="109"/>
      <c r="C377" s="109"/>
      <c r="D377" s="123" t="s">
        <v>36</v>
      </c>
      <c r="E377" s="154">
        <v>0</v>
      </c>
      <c r="F377" s="155">
        <v>0</v>
      </c>
      <c r="G377" s="111">
        <f t="shared" si="6"/>
        <v>0</v>
      </c>
      <c r="H377" s="115" t="s">
        <v>24</v>
      </c>
      <c r="I377" s="23"/>
    </row>
    <row r="378" spans="1:9" s="18" customFormat="1" ht="15.75" customHeight="1">
      <c r="A378" s="109"/>
      <c r="B378" s="109"/>
      <c r="C378" s="109"/>
      <c r="D378" s="123" t="s">
        <v>37</v>
      </c>
      <c r="E378" s="154">
        <v>1622.6</v>
      </c>
      <c r="F378" s="155">
        <v>1532.46</v>
      </c>
      <c r="G378" s="111">
        <f t="shared" si="6"/>
        <v>-90.13999999999987</v>
      </c>
      <c r="H378" s="115" t="s">
        <v>24</v>
      </c>
      <c r="I378" s="23"/>
    </row>
    <row r="379" spans="1:8" s="18" customFormat="1" ht="15.75" customHeight="1">
      <c r="A379" s="109"/>
      <c r="B379" s="109"/>
      <c r="C379" s="109"/>
      <c r="D379" s="123" t="s">
        <v>38</v>
      </c>
      <c r="E379" s="154">
        <v>5856.9</v>
      </c>
      <c r="F379" s="155">
        <v>5697.17</v>
      </c>
      <c r="G379" s="111">
        <f t="shared" si="6"/>
        <v>-159.72999999999956</v>
      </c>
      <c r="H379" s="115" t="s">
        <v>24</v>
      </c>
    </row>
    <row r="380" spans="1:8" s="18" customFormat="1" ht="15.75" customHeight="1">
      <c r="A380" s="109"/>
      <c r="B380" s="109"/>
      <c r="C380" s="109"/>
      <c r="D380" s="123" t="s">
        <v>39</v>
      </c>
      <c r="E380" s="154">
        <v>185.5</v>
      </c>
      <c r="F380" s="155">
        <v>168.32</v>
      </c>
      <c r="G380" s="111">
        <f t="shared" si="6"/>
        <v>-17.180000000000007</v>
      </c>
      <c r="H380" s="115" t="s">
        <v>24</v>
      </c>
    </row>
    <row r="381" spans="1:8" s="18" customFormat="1" ht="15.75" customHeight="1">
      <c r="A381" s="109"/>
      <c r="B381" s="109"/>
      <c r="C381" s="109"/>
      <c r="D381" s="123" t="s">
        <v>40</v>
      </c>
      <c r="E381" s="154">
        <v>2048</v>
      </c>
      <c r="F381" s="155">
        <v>1858.37</v>
      </c>
      <c r="G381" s="111">
        <f t="shared" si="6"/>
        <v>-189.6300000000001</v>
      </c>
      <c r="H381" s="115" t="s">
        <v>24</v>
      </c>
    </row>
    <row r="382" spans="1:9" s="11" customFormat="1" ht="15.75" customHeight="1">
      <c r="A382" s="94"/>
      <c r="B382" s="105" t="s">
        <v>198</v>
      </c>
      <c r="C382" s="105">
        <v>2</v>
      </c>
      <c r="D382" s="106" t="s">
        <v>199</v>
      </c>
      <c r="E382" s="117"/>
      <c r="F382" s="107"/>
      <c r="G382" s="117"/>
      <c r="H382" s="118"/>
      <c r="I382" s="12"/>
    </row>
    <row r="383" spans="1:8" s="18" customFormat="1" ht="15.75" customHeight="1">
      <c r="A383" s="109"/>
      <c r="B383" s="109"/>
      <c r="C383" s="109"/>
      <c r="D383" s="123" t="s">
        <v>41</v>
      </c>
      <c r="E383" s="154">
        <v>6117.8</v>
      </c>
      <c r="F383" s="155">
        <v>2184.93</v>
      </c>
      <c r="G383" s="111">
        <f aca="true" t="shared" si="7" ref="G383:G389">F383-E383</f>
        <v>-3932.8700000000003</v>
      </c>
      <c r="H383" s="115" t="s">
        <v>24</v>
      </c>
    </row>
    <row r="384" spans="1:8" s="18" customFormat="1" ht="15.75" customHeight="1">
      <c r="A384" s="109"/>
      <c r="B384" s="109"/>
      <c r="C384" s="109"/>
      <c r="D384" s="123" t="s">
        <v>42</v>
      </c>
      <c r="E384" s="154">
        <v>1530.7</v>
      </c>
      <c r="F384" s="155">
        <v>546.65</v>
      </c>
      <c r="G384" s="111">
        <f t="shared" si="7"/>
        <v>-984.0500000000001</v>
      </c>
      <c r="H384" s="115" t="s">
        <v>24</v>
      </c>
    </row>
    <row r="385" spans="1:8" s="18" customFormat="1" ht="15.75" customHeight="1">
      <c r="A385" s="109"/>
      <c r="B385" s="109"/>
      <c r="C385" s="109"/>
      <c r="D385" s="123" t="s">
        <v>174</v>
      </c>
      <c r="E385" s="154">
        <v>3097.9</v>
      </c>
      <c r="F385" s="155">
        <v>1106.41</v>
      </c>
      <c r="G385" s="111">
        <f t="shared" si="7"/>
        <v>-1991.49</v>
      </c>
      <c r="H385" s="115" t="s">
        <v>24</v>
      </c>
    </row>
    <row r="386" spans="1:8" s="18" customFormat="1" ht="15.75" customHeight="1">
      <c r="A386" s="109"/>
      <c r="B386" s="109"/>
      <c r="C386" s="109"/>
      <c r="D386" s="123" t="s">
        <v>43</v>
      </c>
      <c r="E386" s="154">
        <v>5863.06</v>
      </c>
      <c r="F386" s="155">
        <v>5345.74</v>
      </c>
      <c r="G386" s="111">
        <f t="shared" si="7"/>
        <v>-517.3200000000006</v>
      </c>
      <c r="H386" s="115" t="s">
        <v>24</v>
      </c>
    </row>
    <row r="387" spans="1:8" s="18" customFormat="1" ht="15.75" customHeight="1">
      <c r="A387" s="109"/>
      <c r="B387" s="109"/>
      <c r="C387" s="109"/>
      <c r="D387" s="123" t="s">
        <v>29</v>
      </c>
      <c r="E387" s="154">
        <v>10167.7</v>
      </c>
      <c r="F387" s="155">
        <v>3631.31</v>
      </c>
      <c r="G387" s="111">
        <f t="shared" si="7"/>
        <v>-6536.390000000001</v>
      </c>
      <c r="H387" s="115" t="s">
        <v>24</v>
      </c>
    </row>
    <row r="388" spans="1:8" s="18" customFormat="1" ht="15.75" customHeight="1">
      <c r="A388" s="109"/>
      <c r="B388" s="109"/>
      <c r="C388" s="109"/>
      <c r="D388" s="123" t="s">
        <v>106</v>
      </c>
      <c r="E388" s="154">
        <v>7936.49</v>
      </c>
      <c r="F388" s="155">
        <v>7176.61</v>
      </c>
      <c r="G388" s="111">
        <f t="shared" si="7"/>
        <v>-759.8800000000001</v>
      </c>
      <c r="H388" s="115" t="s">
        <v>24</v>
      </c>
    </row>
    <row r="389" spans="1:8" s="18" customFormat="1" ht="15.75" customHeight="1">
      <c r="A389" s="109"/>
      <c r="B389" s="109"/>
      <c r="C389" s="109"/>
      <c r="D389" s="123" t="s">
        <v>171</v>
      </c>
      <c r="E389" s="154">
        <v>36691.12</v>
      </c>
      <c r="F389" s="155">
        <v>35033.8</v>
      </c>
      <c r="G389" s="111">
        <f t="shared" si="7"/>
        <v>-1657.3199999999997</v>
      </c>
      <c r="H389" s="115"/>
    </row>
    <row r="390" spans="1:9" s="11" customFormat="1" ht="15.75" customHeight="1">
      <c r="A390" s="94"/>
      <c r="B390" s="105" t="s">
        <v>200</v>
      </c>
      <c r="C390" s="105">
        <v>3</v>
      </c>
      <c r="D390" s="106" t="s">
        <v>201</v>
      </c>
      <c r="E390" s="117"/>
      <c r="F390" s="107"/>
      <c r="G390" s="117"/>
      <c r="H390" s="118"/>
      <c r="I390" s="12"/>
    </row>
    <row r="391" spans="1:9" s="11" customFormat="1" ht="15.75" customHeight="1">
      <c r="A391" s="109"/>
      <c r="B391" s="109"/>
      <c r="C391" s="109"/>
      <c r="D391" s="110"/>
      <c r="E391" s="111">
        <f>171487-165482.4</f>
        <v>6004.600000000006</v>
      </c>
      <c r="F391" s="112">
        <f>171487-171487</f>
        <v>0</v>
      </c>
      <c r="G391" s="111">
        <f>F391-E391</f>
        <v>-6004.600000000006</v>
      </c>
      <c r="H391" s="115" t="s">
        <v>4</v>
      </c>
      <c r="I391" s="12"/>
    </row>
    <row r="392" spans="1:9" s="11" customFormat="1" ht="15.75" customHeight="1">
      <c r="A392" s="94"/>
      <c r="B392" s="105" t="s">
        <v>200</v>
      </c>
      <c r="C392" s="105">
        <v>4</v>
      </c>
      <c r="D392" s="294" t="s">
        <v>202</v>
      </c>
      <c r="E392" s="294"/>
      <c r="F392" s="294"/>
      <c r="G392" s="294"/>
      <c r="H392" s="118"/>
      <c r="I392" s="12"/>
    </row>
    <row r="393" spans="1:9" s="11" customFormat="1" ht="15.75" customHeight="1">
      <c r="A393" s="109"/>
      <c r="B393" s="109"/>
      <c r="C393" s="109"/>
      <c r="D393" s="110"/>
      <c r="E393" s="111">
        <v>0</v>
      </c>
      <c r="F393" s="112">
        <v>0</v>
      </c>
      <c r="G393" s="111">
        <f>F393-E393</f>
        <v>0</v>
      </c>
      <c r="H393" s="115" t="s">
        <v>4</v>
      </c>
      <c r="I393" s="12"/>
    </row>
    <row r="394" spans="1:9" s="11" customFormat="1" ht="15.75" customHeight="1">
      <c r="A394" s="94"/>
      <c r="B394" s="105" t="s">
        <v>200</v>
      </c>
      <c r="C394" s="105">
        <v>6</v>
      </c>
      <c r="D394" s="106" t="s">
        <v>178</v>
      </c>
      <c r="E394" s="117"/>
      <c r="F394" s="107"/>
      <c r="G394" s="117"/>
      <c r="H394" s="118"/>
      <c r="I394" s="12"/>
    </row>
    <row r="395" spans="1:9" s="11" customFormat="1" ht="15.75" customHeight="1">
      <c r="A395" s="109"/>
      <c r="B395" s="109"/>
      <c r="C395" s="109"/>
      <c r="D395" s="110"/>
      <c r="E395" s="111">
        <f>170195.75-152672.1</f>
        <v>17523.649999999994</v>
      </c>
      <c r="F395" s="112">
        <f>170195.75-165739.47</f>
        <v>4456.279999999999</v>
      </c>
      <c r="G395" s="111">
        <f>F395-E395</f>
        <v>-13067.369999999995</v>
      </c>
      <c r="H395" s="115" t="s">
        <v>4</v>
      </c>
      <c r="I395" s="12"/>
    </row>
    <row r="396" spans="1:9" s="11" customFormat="1" ht="15.75" customHeight="1">
      <c r="A396" s="94"/>
      <c r="B396" s="105" t="s">
        <v>203</v>
      </c>
      <c r="C396" s="105">
        <v>7</v>
      </c>
      <c r="D396" s="294" t="s">
        <v>205</v>
      </c>
      <c r="E396" s="294"/>
      <c r="F396" s="294"/>
      <c r="G396" s="294"/>
      <c r="H396" s="118"/>
      <c r="I396" s="12"/>
    </row>
    <row r="397" spans="1:9" s="11" customFormat="1" ht="15.75" customHeight="1">
      <c r="A397" s="109"/>
      <c r="B397" s="109"/>
      <c r="C397" s="109"/>
      <c r="D397" s="110"/>
      <c r="E397" s="111">
        <f>247272.6-241144.6</f>
        <v>6128</v>
      </c>
      <c r="F397" s="112">
        <f>247272.6-246506.6</f>
        <v>766</v>
      </c>
      <c r="G397" s="111">
        <f>F397-E397</f>
        <v>-5362</v>
      </c>
      <c r="H397" s="115" t="s">
        <v>4</v>
      </c>
      <c r="I397" s="12"/>
    </row>
    <row r="398" spans="1:9" s="11" customFormat="1" ht="15.75" customHeight="1">
      <c r="A398" s="94"/>
      <c r="B398" s="105" t="s">
        <v>204</v>
      </c>
      <c r="C398" s="105">
        <v>8</v>
      </c>
      <c r="D398" s="294" t="s">
        <v>206</v>
      </c>
      <c r="E398" s="294"/>
      <c r="F398" s="294"/>
      <c r="G398" s="294"/>
      <c r="H398" s="118"/>
      <c r="I398" s="12"/>
    </row>
    <row r="399" spans="1:8" s="11" customFormat="1" ht="15.75" customHeight="1">
      <c r="A399" s="175"/>
      <c r="B399" s="175"/>
      <c r="C399" s="175"/>
      <c r="D399" s="178"/>
      <c r="E399" s="173">
        <f>324385.77-320256.42</f>
        <v>4129.350000000035</v>
      </c>
      <c r="F399" s="174">
        <f>324385.77-322321.1</f>
        <v>2064.670000000042</v>
      </c>
      <c r="G399" s="111">
        <f>F399-E399</f>
        <v>-2064.679999999993</v>
      </c>
      <c r="H399" s="115" t="s">
        <v>4</v>
      </c>
    </row>
    <row r="400" spans="1:8" s="18" customFormat="1" ht="15.75" customHeight="1">
      <c r="A400" s="109"/>
      <c r="B400" s="109"/>
      <c r="C400" s="109"/>
      <c r="D400" s="123"/>
      <c r="E400" s="154"/>
      <c r="F400" s="155"/>
      <c r="G400" s="154"/>
      <c r="H400" s="115"/>
    </row>
    <row r="401" spans="1:8" s="18" customFormat="1" ht="15.75" customHeight="1">
      <c r="A401" s="109"/>
      <c r="B401" s="109"/>
      <c r="C401" s="109"/>
      <c r="D401" s="119" t="s">
        <v>109</v>
      </c>
      <c r="E401" s="96">
        <f>E363</f>
        <v>9317.73</v>
      </c>
      <c r="F401" s="97">
        <f>F363</f>
        <v>9317.73</v>
      </c>
      <c r="G401" s="96">
        <f>G363</f>
        <v>0</v>
      </c>
      <c r="H401" s="115"/>
    </row>
    <row r="402" spans="1:8" s="18" customFormat="1" ht="15.75" customHeight="1">
      <c r="A402" s="109"/>
      <c r="B402" s="109"/>
      <c r="C402" s="109"/>
      <c r="D402" s="119" t="s">
        <v>79</v>
      </c>
      <c r="E402" s="96">
        <f>SUM(E374:E399)</f>
        <v>863036.1100000001</v>
      </c>
      <c r="F402" s="97">
        <f>SUM(F374:F381)</f>
        <v>807270.08</v>
      </c>
      <c r="G402" s="96">
        <f>SUM(G374:G399)</f>
        <v>6546.370000000032</v>
      </c>
      <c r="H402" s="115"/>
    </row>
    <row r="403" spans="1:8" s="18" customFormat="1" ht="15.75" customHeight="1">
      <c r="A403" s="140"/>
      <c r="B403" s="140"/>
      <c r="C403" s="140"/>
      <c r="D403" s="125" t="s">
        <v>210</v>
      </c>
      <c r="E403" s="81"/>
      <c r="F403" s="82">
        <f>SUM(F383:F399)</f>
        <v>62312.40000000004</v>
      </c>
      <c r="G403" s="81"/>
      <c r="H403" s="163"/>
    </row>
    <row r="404" spans="1:8" s="11" customFormat="1" ht="40.5" customHeight="1">
      <c r="A404" s="129"/>
      <c r="B404" s="129"/>
      <c r="C404" s="129"/>
      <c r="D404" s="130" t="s">
        <v>213</v>
      </c>
      <c r="E404" s="131">
        <f>SUM(E401:E402)</f>
        <v>872353.8400000001</v>
      </c>
      <c r="F404" s="132">
        <f>SUM(F401:F403)</f>
        <v>878900.21</v>
      </c>
      <c r="G404" s="131">
        <f>F404-E404</f>
        <v>6546.369999999879</v>
      </c>
      <c r="H404" s="133"/>
    </row>
    <row r="405" spans="1:8" s="18" customFormat="1" ht="15.75" customHeight="1">
      <c r="A405" s="37"/>
      <c r="B405" s="37"/>
      <c r="C405" s="37"/>
      <c r="D405" s="8"/>
      <c r="E405" s="29"/>
      <c r="F405" s="67"/>
      <c r="G405" s="29"/>
      <c r="H405" s="9"/>
    </row>
    <row r="406" spans="1:8" s="18" customFormat="1" ht="15.75" customHeight="1">
      <c r="A406" s="37"/>
      <c r="B406" s="37"/>
      <c r="C406" s="37"/>
      <c r="D406" s="8"/>
      <c r="E406" s="29"/>
      <c r="F406" s="67"/>
      <c r="G406" s="29"/>
      <c r="H406" s="9"/>
    </row>
    <row r="407" spans="1:8" s="18" customFormat="1" ht="15.75" customHeight="1">
      <c r="A407" s="75" t="s">
        <v>63</v>
      </c>
      <c r="B407" s="75"/>
      <c r="C407" s="75"/>
      <c r="D407" s="76"/>
      <c r="E407" s="77"/>
      <c r="F407" s="78"/>
      <c r="G407" s="77"/>
      <c r="H407" s="79"/>
    </row>
    <row r="408" spans="1:8" s="18" customFormat="1" ht="16.5" customHeight="1">
      <c r="A408" s="146" t="s">
        <v>91</v>
      </c>
      <c r="B408" s="146"/>
      <c r="C408" s="146"/>
      <c r="D408" s="297" t="s">
        <v>161</v>
      </c>
      <c r="E408" s="81"/>
      <c r="F408" s="82"/>
      <c r="G408" s="81"/>
      <c r="H408" s="83"/>
    </row>
    <row r="409" spans="1:8" s="18" customFormat="1" ht="16.5" customHeight="1">
      <c r="A409" s="150" t="s">
        <v>92</v>
      </c>
      <c r="B409" s="167"/>
      <c r="C409" s="167"/>
      <c r="D409" s="298"/>
      <c r="E409" s="86"/>
      <c r="F409" s="87"/>
      <c r="G409" s="86"/>
      <c r="H409" s="88"/>
    </row>
    <row r="410" spans="1:8" s="18" customFormat="1" ht="16.5" customHeight="1">
      <c r="A410" s="152" t="s">
        <v>151</v>
      </c>
      <c r="B410" s="167"/>
      <c r="C410" s="167"/>
      <c r="D410" s="298"/>
      <c r="E410" s="91"/>
      <c r="F410" s="92"/>
      <c r="G410" s="91"/>
      <c r="H410" s="93"/>
    </row>
    <row r="411" spans="1:8" s="24" customFormat="1" ht="16.5" customHeight="1">
      <c r="A411" s="94"/>
      <c r="B411" s="221"/>
      <c r="C411" s="221"/>
      <c r="D411" s="188"/>
      <c r="E411" s="96"/>
      <c r="F411" s="97"/>
      <c r="G411" s="96"/>
      <c r="H411" s="98"/>
    </row>
    <row r="412" spans="1:8" s="18" customFormat="1" ht="15.75" customHeight="1">
      <c r="A412" s="99"/>
      <c r="B412" s="99"/>
      <c r="C412" s="99"/>
      <c r="D412" s="100" t="s">
        <v>1</v>
      </c>
      <c r="E412" s="101" t="s">
        <v>141</v>
      </c>
      <c r="F412" s="102" t="s">
        <v>141</v>
      </c>
      <c r="G412" s="101" t="s">
        <v>141</v>
      </c>
      <c r="H412" s="100" t="s">
        <v>2</v>
      </c>
    </row>
    <row r="413" spans="1:8" s="55" customFormat="1" ht="33" customHeight="1">
      <c r="A413" s="94"/>
      <c r="B413" s="103" t="s">
        <v>196</v>
      </c>
      <c r="C413" s="103" t="s">
        <v>266</v>
      </c>
      <c r="D413" s="104"/>
      <c r="E413" s="97"/>
      <c r="F413" s="97"/>
      <c r="G413" s="97"/>
      <c r="H413" s="104"/>
    </row>
    <row r="414" spans="1:8" s="11" customFormat="1" ht="15.75" customHeight="1">
      <c r="A414" s="99"/>
      <c r="B414" s="99"/>
      <c r="C414" s="99"/>
      <c r="D414" s="100"/>
      <c r="E414" s="101"/>
      <c r="F414" s="102"/>
      <c r="G414" s="101"/>
      <c r="H414" s="216"/>
    </row>
    <row r="415" spans="1:8" s="55" customFormat="1" ht="15.75" customHeight="1">
      <c r="A415" s="94"/>
      <c r="B415" s="105" t="s">
        <v>197</v>
      </c>
      <c r="C415" s="105">
        <v>0</v>
      </c>
      <c r="D415" s="106" t="s">
        <v>3</v>
      </c>
      <c r="E415" s="107"/>
      <c r="F415" s="107"/>
      <c r="G415" s="107"/>
      <c r="H415" s="108"/>
    </row>
    <row r="416" spans="1:8" s="11" customFormat="1" ht="16.5" customHeight="1">
      <c r="A416" s="94"/>
      <c r="B416" s="94"/>
      <c r="C416" s="94"/>
      <c r="D416" s="123" t="s">
        <v>177</v>
      </c>
      <c r="E416" s="111">
        <f>E417+E421+E425</f>
        <v>81242.97</v>
      </c>
      <c r="F416" s="112">
        <f>F417+F421+F425</f>
        <v>81242.97</v>
      </c>
      <c r="G416" s="111">
        <f>F416-E416</f>
        <v>0</v>
      </c>
      <c r="H416" s="115" t="s">
        <v>4</v>
      </c>
    </row>
    <row r="417" spans="1:8" s="11" customFormat="1" ht="16.5" customHeight="1">
      <c r="A417" s="217"/>
      <c r="B417" s="217"/>
      <c r="C417" s="217"/>
      <c r="D417" s="229" t="s">
        <v>66</v>
      </c>
      <c r="E417" s="223">
        <v>939.55</v>
      </c>
      <c r="F417" s="224">
        <v>939.55</v>
      </c>
      <c r="G417" s="154"/>
      <c r="H417" s="230" t="s">
        <v>64</v>
      </c>
    </row>
    <row r="418" spans="1:8" s="11" customFormat="1" ht="16.5" customHeight="1">
      <c r="A418" s="175"/>
      <c r="B418" s="175"/>
      <c r="C418" s="175"/>
      <c r="D418" s="177" t="s">
        <v>126</v>
      </c>
      <c r="E418" s="225"/>
      <c r="F418" s="226"/>
      <c r="G418" s="173"/>
      <c r="H418" s="230"/>
    </row>
    <row r="419" spans="1:9" s="11" customFormat="1" ht="16.5" customHeight="1">
      <c r="A419" s="109"/>
      <c r="B419" s="109"/>
      <c r="C419" s="109"/>
      <c r="D419" s="156" t="s">
        <v>238</v>
      </c>
      <c r="E419" s="227"/>
      <c r="F419" s="228"/>
      <c r="G419" s="111"/>
      <c r="H419" s="115"/>
      <c r="I419" s="12"/>
    </row>
    <row r="420" spans="1:9" s="11" customFormat="1" ht="16.5" customHeight="1">
      <c r="A420" s="109"/>
      <c r="B420" s="109"/>
      <c r="C420" s="109"/>
      <c r="D420" s="156" t="s">
        <v>239</v>
      </c>
      <c r="E420" s="227"/>
      <c r="F420" s="228"/>
      <c r="G420" s="111"/>
      <c r="H420" s="115" t="s">
        <v>4</v>
      </c>
      <c r="I420" s="12"/>
    </row>
    <row r="421" spans="1:8" s="11" customFormat="1" ht="16.5" customHeight="1">
      <c r="A421" s="217"/>
      <c r="B421" s="217"/>
      <c r="C421" s="217"/>
      <c r="D421" s="229" t="s">
        <v>192</v>
      </c>
      <c r="E421" s="223">
        <v>5320.82</v>
      </c>
      <c r="F421" s="224">
        <v>5320.82</v>
      </c>
      <c r="G421" s="154"/>
      <c r="H421" s="230" t="s">
        <v>64</v>
      </c>
    </row>
    <row r="422" spans="1:8" s="11" customFormat="1" ht="16.5" customHeight="1">
      <c r="A422" s="175"/>
      <c r="B422" s="175"/>
      <c r="C422" s="175"/>
      <c r="D422" s="177" t="s">
        <v>126</v>
      </c>
      <c r="E422" s="225"/>
      <c r="F422" s="226"/>
      <c r="G422" s="173"/>
      <c r="H422" s="230"/>
    </row>
    <row r="423" spans="1:9" s="11" customFormat="1" ht="16.5" customHeight="1">
      <c r="A423" s="109"/>
      <c r="B423" s="109"/>
      <c r="C423" s="109"/>
      <c r="D423" s="156" t="s">
        <v>240</v>
      </c>
      <c r="E423" s="111"/>
      <c r="F423" s="112"/>
      <c r="G423" s="111"/>
      <c r="H423" s="115"/>
      <c r="I423" s="12"/>
    </row>
    <row r="424" spans="1:9" s="11" customFormat="1" ht="16.5" customHeight="1">
      <c r="A424" s="109"/>
      <c r="B424" s="109"/>
      <c r="C424" s="109"/>
      <c r="D424" s="156" t="s">
        <v>239</v>
      </c>
      <c r="E424" s="111"/>
      <c r="F424" s="112"/>
      <c r="G424" s="111"/>
      <c r="H424" s="115" t="s">
        <v>4</v>
      </c>
      <c r="I424" s="50"/>
    </row>
    <row r="425" spans="1:8" s="11" customFormat="1" ht="16.5" customHeight="1">
      <c r="A425" s="217"/>
      <c r="B425" s="217"/>
      <c r="C425" s="217"/>
      <c r="D425" s="229" t="s">
        <v>193</v>
      </c>
      <c r="E425" s="223">
        <v>74982.6</v>
      </c>
      <c r="F425" s="224">
        <v>74982.6</v>
      </c>
      <c r="G425" s="154"/>
      <c r="H425" s="230" t="s">
        <v>64</v>
      </c>
    </row>
    <row r="426" spans="1:8" s="11" customFormat="1" ht="16.5" customHeight="1">
      <c r="A426" s="175"/>
      <c r="B426" s="175"/>
      <c r="C426" s="175"/>
      <c r="D426" s="177" t="s">
        <v>126</v>
      </c>
      <c r="E426" s="225"/>
      <c r="F426" s="226"/>
      <c r="G426" s="173"/>
      <c r="H426" s="230"/>
    </row>
    <row r="427" spans="1:9" s="11" customFormat="1" ht="16.5" customHeight="1">
      <c r="A427" s="109"/>
      <c r="B427" s="109"/>
      <c r="C427" s="109"/>
      <c r="D427" s="156" t="s">
        <v>241</v>
      </c>
      <c r="E427" s="111"/>
      <c r="F427" s="112"/>
      <c r="G427" s="111"/>
      <c r="H427" s="115"/>
      <c r="I427" s="12"/>
    </row>
    <row r="428" spans="1:9" s="11" customFormat="1" ht="16.5" customHeight="1">
      <c r="A428" s="109"/>
      <c r="B428" s="109"/>
      <c r="C428" s="109"/>
      <c r="D428" s="156" t="s">
        <v>242</v>
      </c>
      <c r="E428" s="111"/>
      <c r="F428" s="112"/>
      <c r="G428" s="111"/>
      <c r="H428" s="115"/>
      <c r="I428" s="50"/>
    </row>
    <row r="429" spans="1:8" s="18" customFormat="1" ht="15.75" customHeight="1">
      <c r="A429" s="109"/>
      <c r="B429" s="109"/>
      <c r="C429" s="109"/>
      <c r="D429" s="119"/>
      <c r="E429" s="96"/>
      <c r="F429" s="97"/>
      <c r="G429" s="96"/>
      <c r="H429" s="115"/>
    </row>
    <row r="430" spans="1:8" s="11" customFormat="1" ht="15.75" customHeight="1">
      <c r="A430" s="172"/>
      <c r="B430" s="105" t="s">
        <v>198</v>
      </c>
      <c r="C430" s="105">
        <v>1</v>
      </c>
      <c r="D430" s="106" t="s">
        <v>5</v>
      </c>
      <c r="E430" s="157"/>
      <c r="F430" s="158"/>
      <c r="G430" s="157"/>
      <c r="H430" s="159"/>
    </row>
    <row r="431" spans="1:8" s="18" customFormat="1" ht="15.75" customHeight="1">
      <c r="A431" s="109"/>
      <c r="B431" s="109"/>
      <c r="C431" s="109"/>
      <c r="D431" s="110" t="s">
        <v>67</v>
      </c>
      <c r="E431" s="111">
        <v>347342.51</v>
      </c>
      <c r="F431" s="112">
        <v>635712.53</v>
      </c>
      <c r="G431" s="111">
        <f>F431-E431</f>
        <v>288370.02</v>
      </c>
      <c r="H431" s="115" t="s">
        <v>64</v>
      </c>
    </row>
    <row r="432" spans="1:8" s="18" customFormat="1" ht="15.75" customHeight="1">
      <c r="A432" s="109"/>
      <c r="B432" s="109"/>
      <c r="C432" s="109"/>
      <c r="D432" s="110" t="s">
        <v>67</v>
      </c>
      <c r="E432" s="111">
        <v>212387.88</v>
      </c>
      <c r="F432" s="112">
        <v>205790.95</v>
      </c>
      <c r="G432" s="111">
        <f>F432-E432</f>
        <v>-6596.929999999993</v>
      </c>
      <c r="H432" s="115" t="s">
        <v>64</v>
      </c>
    </row>
    <row r="433" spans="1:8" s="18" customFormat="1" ht="15.75" customHeight="1">
      <c r="A433" s="109"/>
      <c r="B433" s="109"/>
      <c r="C433" s="109"/>
      <c r="D433" s="115" t="s">
        <v>93</v>
      </c>
      <c r="E433" s="111">
        <v>0</v>
      </c>
      <c r="F433" s="112">
        <v>0</v>
      </c>
      <c r="G433" s="111">
        <f>F433-E433</f>
        <v>0</v>
      </c>
      <c r="H433" s="115" t="s">
        <v>64</v>
      </c>
    </row>
    <row r="434" spans="1:8" s="18" customFormat="1" ht="15.75" customHeight="1">
      <c r="A434" s="109"/>
      <c r="B434" s="109"/>
      <c r="C434" s="109"/>
      <c r="D434" s="115" t="s">
        <v>68</v>
      </c>
      <c r="E434" s="111">
        <v>2581.19</v>
      </c>
      <c r="F434" s="112">
        <v>2493.45</v>
      </c>
      <c r="G434" s="111">
        <f>F434-E434</f>
        <v>-87.74000000000024</v>
      </c>
      <c r="H434" s="115" t="s">
        <v>64</v>
      </c>
    </row>
    <row r="435" spans="1:8" s="18" customFormat="1" ht="15.75" customHeight="1">
      <c r="A435" s="109"/>
      <c r="B435" s="109"/>
      <c r="C435" s="109"/>
      <c r="D435" s="115" t="s">
        <v>69</v>
      </c>
      <c r="E435" s="111">
        <v>52096.69</v>
      </c>
      <c r="F435" s="112">
        <v>50502.15</v>
      </c>
      <c r="G435" s="111">
        <f>F435-E435</f>
        <v>-1594.5400000000009</v>
      </c>
      <c r="H435" s="115" t="s">
        <v>64</v>
      </c>
    </row>
    <row r="436" spans="1:9" s="11" customFormat="1" ht="15.75" customHeight="1">
      <c r="A436" s="94"/>
      <c r="B436" s="105" t="s">
        <v>200</v>
      </c>
      <c r="C436" s="105">
        <v>3</v>
      </c>
      <c r="D436" s="106" t="s">
        <v>201</v>
      </c>
      <c r="E436" s="117"/>
      <c r="F436" s="107"/>
      <c r="G436" s="117"/>
      <c r="H436" s="118"/>
      <c r="I436" s="12"/>
    </row>
    <row r="437" spans="1:9" s="11" customFormat="1" ht="15.75" customHeight="1">
      <c r="A437" s="109"/>
      <c r="B437" s="109"/>
      <c r="C437" s="109"/>
      <c r="D437" s="110"/>
      <c r="E437" s="111">
        <f>97213-89032.9</f>
        <v>8180.100000000006</v>
      </c>
      <c r="F437" s="112">
        <f>97213-92850.28</f>
        <v>4362.720000000001</v>
      </c>
      <c r="G437" s="111">
        <f>F437-E437</f>
        <v>-3817.3800000000047</v>
      </c>
      <c r="H437" s="115" t="s">
        <v>4</v>
      </c>
      <c r="I437" s="12"/>
    </row>
    <row r="438" spans="1:9" s="11" customFormat="1" ht="15.75" customHeight="1">
      <c r="A438" s="94"/>
      <c r="B438" s="105" t="s">
        <v>200</v>
      </c>
      <c r="C438" s="105">
        <v>4</v>
      </c>
      <c r="D438" s="294" t="s">
        <v>202</v>
      </c>
      <c r="E438" s="294"/>
      <c r="F438" s="294"/>
      <c r="G438" s="294"/>
      <c r="H438" s="118"/>
      <c r="I438" s="12"/>
    </row>
    <row r="439" spans="1:9" s="11" customFormat="1" ht="15.75" customHeight="1">
      <c r="A439" s="109"/>
      <c r="B439" s="109"/>
      <c r="C439" s="109"/>
      <c r="D439" s="110"/>
      <c r="E439" s="111">
        <f>863923.3-717557.1</f>
        <v>146366.20000000007</v>
      </c>
      <c r="F439" s="112">
        <f>990390.42-813698.54</f>
        <v>176691.88</v>
      </c>
      <c r="G439" s="111">
        <f>F439-E439</f>
        <v>30325.679999999935</v>
      </c>
      <c r="H439" s="115" t="s">
        <v>4</v>
      </c>
      <c r="I439" s="12"/>
    </row>
    <row r="440" spans="1:9" s="11" customFormat="1" ht="15.75" customHeight="1">
      <c r="A440" s="94"/>
      <c r="B440" s="105" t="s">
        <v>200</v>
      </c>
      <c r="C440" s="105">
        <v>6</v>
      </c>
      <c r="D440" s="106" t="s">
        <v>178</v>
      </c>
      <c r="E440" s="117"/>
      <c r="F440" s="107"/>
      <c r="G440" s="117"/>
      <c r="H440" s="118"/>
      <c r="I440" s="12"/>
    </row>
    <row r="441" spans="1:9" s="11" customFormat="1" ht="15.75" customHeight="1">
      <c r="A441" s="109"/>
      <c r="B441" s="109"/>
      <c r="C441" s="109"/>
      <c r="D441" s="110"/>
      <c r="E441" s="111">
        <f>33949.66-20796.26</f>
        <v>13153.400000000005</v>
      </c>
      <c r="F441" s="112">
        <f>51174.58-23697.92</f>
        <v>27476.660000000003</v>
      </c>
      <c r="G441" s="111">
        <f>F441-E441</f>
        <v>14323.259999999998</v>
      </c>
      <c r="H441" s="115" t="s">
        <v>4</v>
      </c>
      <c r="I441" s="12"/>
    </row>
    <row r="442" spans="1:9" s="11" customFormat="1" ht="15.75" customHeight="1">
      <c r="A442" s="94"/>
      <c r="B442" s="105" t="s">
        <v>203</v>
      </c>
      <c r="C442" s="105">
        <v>7</v>
      </c>
      <c r="D442" s="294" t="s">
        <v>205</v>
      </c>
      <c r="E442" s="294"/>
      <c r="F442" s="294"/>
      <c r="G442" s="294"/>
      <c r="H442" s="118"/>
      <c r="I442" s="12"/>
    </row>
    <row r="443" spans="1:9" s="11" customFormat="1" ht="15.75" customHeight="1">
      <c r="A443" s="109"/>
      <c r="B443" s="109"/>
      <c r="C443" s="109"/>
      <c r="D443" s="110"/>
      <c r="E443" s="111">
        <f>83500-65500</f>
        <v>18000</v>
      </c>
      <c r="F443" s="112">
        <f>83500-74500</f>
        <v>9000</v>
      </c>
      <c r="G443" s="111">
        <f>F443-E443</f>
        <v>-9000</v>
      </c>
      <c r="H443" s="115" t="s">
        <v>4</v>
      </c>
      <c r="I443" s="12"/>
    </row>
    <row r="444" spans="1:9" s="11" customFormat="1" ht="15.75" customHeight="1">
      <c r="A444" s="94"/>
      <c r="B444" s="105" t="s">
        <v>204</v>
      </c>
      <c r="C444" s="105">
        <v>8</v>
      </c>
      <c r="D444" s="294" t="s">
        <v>206</v>
      </c>
      <c r="E444" s="294"/>
      <c r="F444" s="294"/>
      <c r="G444" s="294"/>
      <c r="H444" s="118"/>
      <c r="I444" s="12"/>
    </row>
    <row r="445" spans="1:8" s="11" customFormat="1" ht="15.75" customHeight="1">
      <c r="A445" s="175"/>
      <c r="B445" s="175"/>
      <c r="C445" s="175"/>
      <c r="D445" s="178"/>
      <c r="E445" s="173">
        <f>121101.94-105655.38</f>
        <v>15446.559999999998</v>
      </c>
      <c r="F445" s="112">
        <f>121101.94-112863.78</f>
        <v>8238.160000000003</v>
      </c>
      <c r="G445" s="111">
        <f>F445-E445</f>
        <v>-7208.399999999994</v>
      </c>
      <c r="H445" s="115"/>
    </row>
    <row r="446" spans="1:8" s="18" customFormat="1" ht="15.75" customHeight="1">
      <c r="A446" s="109"/>
      <c r="B446" s="109"/>
      <c r="C446" s="109"/>
      <c r="D446" s="115"/>
      <c r="E446" s="111"/>
      <c r="F446" s="112"/>
      <c r="G446" s="111"/>
      <c r="H446" s="115"/>
    </row>
    <row r="447" spans="1:8" s="18" customFormat="1" ht="15.75" customHeight="1">
      <c r="A447" s="109"/>
      <c r="B447" s="109"/>
      <c r="C447" s="109"/>
      <c r="D447" s="119" t="s">
        <v>109</v>
      </c>
      <c r="E447" s="231">
        <f>E416</f>
        <v>81242.97</v>
      </c>
      <c r="F447" s="232">
        <f>F416</f>
        <v>81242.97</v>
      </c>
      <c r="G447" s="231">
        <f>G416</f>
        <v>0</v>
      </c>
      <c r="H447" s="115"/>
    </row>
    <row r="448" spans="1:8" s="18" customFormat="1" ht="15.75" customHeight="1">
      <c r="A448" s="109"/>
      <c r="B448" s="109"/>
      <c r="C448" s="109"/>
      <c r="D448" s="119" t="s">
        <v>79</v>
      </c>
      <c r="E448" s="231">
        <f>SUM(E431:E445)</f>
        <v>815554.53</v>
      </c>
      <c r="F448" s="232">
        <f>SUM(F431:F435)</f>
        <v>894499.08</v>
      </c>
      <c r="G448" s="231">
        <f>SUM(G431:G445)</f>
        <v>304713.97</v>
      </c>
      <c r="H448" s="115"/>
    </row>
    <row r="449" spans="1:8" s="18" customFormat="1" ht="15.75" customHeight="1">
      <c r="A449" s="140"/>
      <c r="B449" s="140"/>
      <c r="C449" s="140"/>
      <c r="D449" s="125" t="s">
        <v>210</v>
      </c>
      <c r="E449" s="233"/>
      <c r="F449" s="234">
        <f>SUM(F437:F445)</f>
        <v>225769.42</v>
      </c>
      <c r="G449" s="233"/>
      <c r="H449" s="163"/>
    </row>
    <row r="450" spans="1:8" s="11" customFormat="1" ht="40.5" customHeight="1">
      <c r="A450" s="129"/>
      <c r="B450" s="129"/>
      <c r="C450" s="129"/>
      <c r="D450" s="130" t="s">
        <v>213</v>
      </c>
      <c r="E450" s="131">
        <f>SUM(E447:E448)</f>
        <v>896797.5</v>
      </c>
      <c r="F450" s="132">
        <f>SUM(F447:F449)</f>
        <v>1201511.47</v>
      </c>
      <c r="G450" s="131">
        <f>F450-E450</f>
        <v>304713.97</v>
      </c>
      <c r="H450" s="133"/>
    </row>
    <row r="451" spans="1:8" s="18" customFormat="1" ht="15.75" customHeight="1">
      <c r="A451" s="37"/>
      <c r="B451" s="37"/>
      <c r="C451" s="37"/>
      <c r="D451" s="8"/>
      <c r="E451" s="29"/>
      <c r="F451" s="67"/>
      <c r="G451" s="29"/>
      <c r="H451" s="16"/>
    </row>
    <row r="452" spans="1:8" s="18" customFormat="1" ht="15.75" customHeight="1">
      <c r="A452" s="37"/>
      <c r="B452" s="37"/>
      <c r="C452" s="37"/>
      <c r="D452" s="8"/>
      <c r="E452" s="29"/>
      <c r="F452" s="67"/>
      <c r="G452" s="29"/>
      <c r="H452" s="16"/>
    </row>
    <row r="453" spans="1:8" s="18" customFormat="1" ht="15.75" customHeight="1">
      <c r="A453" s="37"/>
      <c r="B453" s="37"/>
      <c r="C453" s="37"/>
      <c r="D453" s="8"/>
      <c r="E453" s="29"/>
      <c r="F453" s="67"/>
      <c r="G453" s="29"/>
      <c r="H453" s="16"/>
    </row>
    <row r="454" spans="1:8" s="18" customFormat="1" ht="15.75" customHeight="1">
      <c r="A454" s="75" t="s">
        <v>83</v>
      </c>
      <c r="B454" s="75"/>
      <c r="C454" s="75"/>
      <c r="D454" s="76"/>
      <c r="E454" s="77"/>
      <c r="F454" s="78"/>
      <c r="G454" s="77"/>
      <c r="H454" s="199"/>
    </row>
    <row r="455" spans="1:8" s="18" customFormat="1" ht="16.5" customHeight="1">
      <c r="A455" s="146" t="s">
        <v>94</v>
      </c>
      <c r="B455" s="146"/>
      <c r="C455" s="146"/>
      <c r="D455" s="308" t="s">
        <v>162</v>
      </c>
      <c r="E455" s="81"/>
      <c r="F455" s="82"/>
      <c r="G455" s="81"/>
      <c r="H455" s="166"/>
    </row>
    <row r="456" spans="1:8" s="18" customFormat="1" ht="18.75" customHeight="1">
      <c r="A456" s="150" t="s">
        <v>135</v>
      </c>
      <c r="B456" s="167"/>
      <c r="C456" s="167"/>
      <c r="D456" s="309"/>
      <c r="E456" s="86"/>
      <c r="F456" s="87"/>
      <c r="G456" s="86"/>
      <c r="H456" s="168"/>
    </row>
    <row r="457" spans="1:8" s="18" customFormat="1" ht="16.5" customHeight="1">
      <c r="A457" s="152" t="s">
        <v>152</v>
      </c>
      <c r="B457" s="150"/>
      <c r="C457" s="150"/>
      <c r="D457" s="310"/>
      <c r="E457" s="91"/>
      <c r="F457" s="92"/>
      <c r="G457" s="91"/>
      <c r="H457" s="170"/>
    </row>
    <row r="458" spans="1:8" s="18" customFormat="1" ht="16.5" customHeight="1">
      <c r="A458" s="206"/>
      <c r="B458" s="206"/>
      <c r="C458" s="206"/>
      <c r="D458" s="119"/>
      <c r="E458" s="96"/>
      <c r="F458" s="97"/>
      <c r="G458" s="96"/>
      <c r="H458" s="171"/>
    </row>
    <row r="459" spans="1:8" s="18" customFormat="1" ht="15.75" customHeight="1">
      <c r="A459" s="94"/>
      <c r="B459" s="94"/>
      <c r="C459" s="94"/>
      <c r="D459" s="119"/>
      <c r="E459" s="96"/>
      <c r="F459" s="97"/>
      <c r="G459" s="96"/>
      <c r="H459" s="171"/>
    </row>
    <row r="460" spans="1:8" s="18" customFormat="1" ht="15.75" customHeight="1">
      <c r="A460" s="99"/>
      <c r="B460" s="99"/>
      <c r="C460" s="99"/>
      <c r="D460" s="100" t="s">
        <v>1</v>
      </c>
      <c r="E460" s="101" t="s">
        <v>141</v>
      </c>
      <c r="F460" s="102" t="s">
        <v>141</v>
      </c>
      <c r="G460" s="101" t="s">
        <v>141</v>
      </c>
      <c r="H460" s="100" t="s">
        <v>2</v>
      </c>
    </row>
    <row r="461" spans="1:8" s="55" customFormat="1" ht="33" customHeight="1">
      <c r="A461" s="94"/>
      <c r="B461" s="103" t="s">
        <v>196</v>
      </c>
      <c r="C461" s="103" t="s">
        <v>266</v>
      </c>
      <c r="D461" s="104"/>
      <c r="E461" s="97"/>
      <c r="F461" s="97"/>
      <c r="G461" s="97"/>
      <c r="H461" s="104"/>
    </row>
    <row r="462" spans="1:8" s="55" customFormat="1" ht="15.75" customHeight="1">
      <c r="A462" s="94"/>
      <c r="B462" s="105" t="s">
        <v>197</v>
      </c>
      <c r="C462" s="105">
        <v>0</v>
      </c>
      <c r="D462" s="106" t="s">
        <v>3</v>
      </c>
      <c r="E462" s="107"/>
      <c r="F462" s="107"/>
      <c r="G462" s="107"/>
      <c r="H462" s="108"/>
    </row>
    <row r="463" spans="1:8" s="11" customFormat="1" ht="16.5" customHeight="1">
      <c r="A463" s="94"/>
      <c r="B463" s="94"/>
      <c r="C463" s="94"/>
      <c r="D463" s="123" t="s">
        <v>177</v>
      </c>
      <c r="E463" s="235">
        <f>E464+E468+E472+E476+E480+E484</f>
        <v>184978.2</v>
      </c>
      <c r="F463" s="236">
        <f>F464+F468+F472+F476+F480+F484</f>
        <v>184978.2</v>
      </c>
      <c r="G463" s="111">
        <f>F463-E463</f>
        <v>0</v>
      </c>
      <c r="H463" s="110"/>
    </row>
    <row r="464" spans="1:8" s="18" customFormat="1" ht="15.75" customHeight="1">
      <c r="A464" s="109"/>
      <c r="B464" s="109"/>
      <c r="C464" s="109"/>
      <c r="D464" s="193" t="s">
        <v>139</v>
      </c>
      <c r="E464" s="111">
        <v>1619</v>
      </c>
      <c r="F464" s="112">
        <v>1619</v>
      </c>
      <c r="G464" s="111"/>
      <c r="H464" s="115" t="s">
        <v>4</v>
      </c>
    </row>
    <row r="465" spans="1:8" s="11" customFormat="1" ht="16.5" customHeight="1">
      <c r="A465" s="175"/>
      <c r="B465" s="175"/>
      <c r="C465" s="175"/>
      <c r="D465" s="177" t="s">
        <v>254</v>
      </c>
      <c r="E465" s="225"/>
      <c r="F465" s="226"/>
      <c r="G465" s="173"/>
      <c r="H465" s="230"/>
    </row>
    <row r="466" spans="1:9" s="11" customFormat="1" ht="16.5" customHeight="1">
      <c r="A466" s="109"/>
      <c r="B466" s="109"/>
      <c r="C466" s="109"/>
      <c r="D466" s="156" t="s">
        <v>243</v>
      </c>
      <c r="E466" s="111"/>
      <c r="F466" s="112"/>
      <c r="G466" s="111"/>
      <c r="H466" s="115"/>
      <c r="I466" s="12"/>
    </row>
    <row r="467" spans="1:9" s="11" customFormat="1" ht="16.5" customHeight="1">
      <c r="A467" s="109"/>
      <c r="B467" s="109"/>
      <c r="C467" s="109"/>
      <c r="D467" s="156" t="s">
        <v>244</v>
      </c>
      <c r="E467" s="111"/>
      <c r="F467" s="112"/>
      <c r="G467" s="111"/>
      <c r="H467" s="115"/>
      <c r="I467" s="50"/>
    </row>
    <row r="468" spans="1:8" s="18" customFormat="1" ht="15.75" customHeight="1">
      <c r="A468" s="109"/>
      <c r="B468" s="109"/>
      <c r="C468" s="109"/>
      <c r="D468" s="193" t="s">
        <v>140</v>
      </c>
      <c r="E468" s="111">
        <v>71597</v>
      </c>
      <c r="F468" s="112">
        <v>71597</v>
      </c>
      <c r="G468" s="111"/>
      <c r="H468" s="115" t="s">
        <v>4</v>
      </c>
    </row>
    <row r="469" spans="1:8" s="11" customFormat="1" ht="16.5" customHeight="1">
      <c r="A469" s="175"/>
      <c r="B469" s="175"/>
      <c r="C469" s="175"/>
      <c r="D469" s="177" t="s">
        <v>254</v>
      </c>
      <c r="E469" s="225"/>
      <c r="F469" s="226"/>
      <c r="G469" s="173"/>
      <c r="H469" s="230"/>
    </row>
    <row r="470" spans="1:9" s="11" customFormat="1" ht="16.5" customHeight="1">
      <c r="A470" s="109"/>
      <c r="B470" s="109"/>
      <c r="C470" s="109"/>
      <c r="D470" s="156" t="s">
        <v>245</v>
      </c>
      <c r="E470" s="111"/>
      <c r="F470" s="112"/>
      <c r="G470" s="111"/>
      <c r="H470" s="115"/>
      <c r="I470" s="12"/>
    </row>
    <row r="471" spans="1:9" s="11" customFormat="1" ht="16.5" customHeight="1">
      <c r="A471" s="109"/>
      <c r="B471" s="109"/>
      <c r="C471" s="109"/>
      <c r="D471" s="156" t="s">
        <v>244</v>
      </c>
      <c r="E471" s="111"/>
      <c r="F471" s="112"/>
      <c r="G471" s="111"/>
      <c r="H471" s="115"/>
      <c r="I471" s="50"/>
    </row>
    <row r="472" spans="1:8" s="18" customFormat="1" ht="15.75" customHeight="1">
      <c r="A472" s="237"/>
      <c r="B472" s="237"/>
      <c r="C472" s="237"/>
      <c r="D472" s="238" t="s">
        <v>259</v>
      </c>
      <c r="E472" s="161">
        <v>57330</v>
      </c>
      <c r="F472" s="162">
        <v>57330</v>
      </c>
      <c r="G472" s="161"/>
      <c r="H472" s="115" t="s">
        <v>4</v>
      </c>
    </row>
    <row r="473" spans="1:8" s="11" customFormat="1" ht="16.5" customHeight="1">
      <c r="A473" s="175"/>
      <c r="B473" s="175"/>
      <c r="C473" s="175"/>
      <c r="D473" s="177" t="s">
        <v>182</v>
      </c>
      <c r="E473" s="225"/>
      <c r="F473" s="226"/>
      <c r="G473" s="173"/>
      <c r="H473" s="230"/>
    </row>
    <row r="474" spans="1:9" s="11" customFormat="1" ht="16.5" customHeight="1">
      <c r="A474" s="109"/>
      <c r="B474" s="109"/>
      <c r="C474" s="109"/>
      <c r="D474" s="156" t="s">
        <v>183</v>
      </c>
      <c r="E474" s="111"/>
      <c r="F474" s="112"/>
      <c r="G474" s="111"/>
      <c r="H474" s="115"/>
      <c r="I474" s="12"/>
    </row>
    <row r="475" spans="1:9" s="11" customFormat="1" ht="16.5" customHeight="1">
      <c r="A475" s="109"/>
      <c r="B475" s="109"/>
      <c r="C475" s="109"/>
      <c r="D475" s="156" t="s">
        <v>184</v>
      </c>
      <c r="E475" s="111"/>
      <c r="F475" s="112"/>
      <c r="G475" s="111"/>
      <c r="H475" s="115"/>
      <c r="I475" s="50"/>
    </row>
    <row r="476" spans="1:8" s="18" customFormat="1" ht="15.75" customHeight="1">
      <c r="A476" s="237"/>
      <c r="B476" s="237"/>
      <c r="C476" s="237"/>
      <c r="D476" s="238" t="s">
        <v>138</v>
      </c>
      <c r="E476" s="161">
        <v>34440</v>
      </c>
      <c r="F476" s="162">
        <v>34440</v>
      </c>
      <c r="G476" s="161"/>
      <c r="H476" s="115" t="s">
        <v>4</v>
      </c>
    </row>
    <row r="477" spans="1:8" s="11" customFormat="1" ht="16.5" customHeight="1">
      <c r="A477" s="175"/>
      <c r="B477" s="175"/>
      <c r="C477" s="175"/>
      <c r="D477" s="177" t="s">
        <v>131</v>
      </c>
      <c r="E477" s="225"/>
      <c r="F477" s="226"/>
      <c r="G477" s="173"/>
      <c r="H477" s="230"/>
    </row>
    <row r="478" spans="1:9" s="11" customFormat="1" ht="16.5" customHeight="1">
      <c r="A478" s="109"/>
      <c r="B478" s="109"/>
      <c r="C478" s="109"/>
      <c r="D478" s="156" t="s">
        <v>214</v>
      </c>
      <c r="E478" s="111"/>
      <c r="F478" s="112"/>
      <c r="G478" s="111"/>
      <c r="H478" s="115"/>
      <c r="I478" s="12"/>
    </row>
    <row r="479" spans="1:9" s="11" customFormat="1" ht="16.5" customHeight="1">
      <c r="A479" s="109"/>
      <c r="B479" s="109"/>
      <c r="C479" s="109"/>
      <c r="D479" s="156" t="s">
        <v>215</v>
      </c>
      <c r="E479" s="111"/>
      <c r="F479" s="112"/>
      <c r="G479" s="111"/>
      <c r="H479" s="115"/>
      <c r="I479" s="50"/>
    </row>
    <row r="480" spans="1:8" s="18" customFormat="1" ht="15.75" customHeight="1">
      <c r="A480" s="237"/>
      <c r="B480" s="237"/>
      <c r="C480" s="237"/>
      <c r="D480" s="238" t="s">
        <v>137</v>
      </c>
      <c r="E480" s="161">
        <v>17499.2</v>
      </c>
      <c r="F480" s="162">
        <v>17499.2</v>
      </c>
      <c r="G480" s="161"/>
      <c r="H480" s="115" t="s">
        <v>4</v>
      </c>
    </row>
    <row r="481" spans="1:8" s="11" customFormat="1" ht="16.5" customHeight="1">
      <c r="A481" s="175"/>
      <c r="B481" s="175"/>
      <c r="C481" s="175"/>
      <c r="D481" s="177" t="s">
        <v>126</v>
      </c>
      <c r="E481" s="225"/>
      <c r="F481" s="226"/>
      <c r="G481" s="173"/>
      <c r="H481" s="230"/>
    </row>
    <row r="482" spans="1:9" s="11" customFormat="1" ht="16.5" customHeight="1">
      <c r="A482" s="109"/>
      <c r="B482" s="109"/>
      <c r="C482" s="109"/>
      <c r="D482" s="156" t="s">
        <v>246</v>
      </c>
      <c r="E482" s="111"/>
      <c r="F482" s="112"/>
      <c r="G482" s="111"/>
      <c r="H482" s="115"/>
      <c r="I482" s="12"/>
    </row>
    <row r="483" spans="1:9" s="11" customFormat="1" ht="16.5" customHeight="1">
      <c r="A483" s="109"/>
      <c r="B483" s="109"/>
      <c r="C483" s="109"/>
      <c r="D483" s="156" t="s">
        <v>247</v>
      </c>
      <c r="E483" s="111"/>
      <c r="F483" s="112"/>
      <c r="G483" s="111"/>
      <c r="H483" s="115"/>
      <c r="I483" s="50"/>
    </row>
    <row r="484" spans="1:8" s="18" customFormat="1" ht="15.75" customHeight="1">
      <c r="A484" s="237"/>
      <c r="B484" s="237"/>
      <c r="C484" s="237"/>
      <c r="D484" s="238" t="s">
        <v>105</v>
      </c>
      <c r="E484" s="161">
        <v>2493</v>
      </c>
      <c r="F484" s="162">
        <v>2493</v>
      </c>
      <c r="G484" s="161"/>
      <c r="H484" s="115" t="s">
        <v>4</v>
      </c>
    </row>
    <row r="485" spans="1:8" s="11" customFormat="1" ht="16.5" customHeight="1">
      <c r="A485" s="175"/>
      <c r="B485" s="175"/>
      <c r="C485" s="175"/>
      <c r="D485" s="177" t="s">
        <v>191</v>
      </c>
      <c r="E485" s="225"/>
      <c r="F485" s="226"/>
      <c r="G485" s="173"/>
      <c r="H485" s="230"/>
    </row>
    <row r="486" spans="1:9" s="11" customFormat="1" ht="16.5" customHeight="1">
      <c r="A486" s="109"/>
      <c r="B486" s="109"/>
      <c r="C486" s="109"/>
      <c r="D486" s="156" t="s">
        <v>248</v>
      </c>
      <c r="E486" s="111"/>
      <c r="F486" s="112"/>
      <c r="G486" s="111"/>
      <c r="H486" s="115"/>
      <c r="I486" s="12"/>
    </row>
    <row r="487" spans="1:9" s="11" customFormat="1" ht="16.5" customHeight="1">
      <c r="A487" s="109"/>
      <c r="B487" s="109"/>
      <c r="C487" s="109"/>
      <c r="D487" s="156" t="s">
        <v>249</v>
      </c>
      <c r="E487" s="111"/>
      <c r="F487" s="112"/>
      <c r="G487" s="111"/>
      <c r="H487" s="115"/>
      <c r="I487" s="50"/>
    </row>
    <row r="488" spans="1:8" s="18" customFormat="1" ht="15.75" customHeight="1">
      <c r="A488" s="237"/>
      <c r="B488" s="237"/>
      <c r="C488" s="237"/>
      <c r="D488" s="160"/>
      <c r="E488" s="161"/>
      <c r="F488" s="162"/>
      <c r="G488" s="161"/>
      <c r="H488" s="115"/>
    </row>
    <row r="489" spans="1:8" s="18" customFormat="1" ht="15.75" customHeight="1">
      <c r="A489" s="94"/>
      <c r="B489" s="105" t="s">
        <v>198</v>
      </c>
      <c r="C489" s="105">
        <v>1</v>
      </c>
      <c r="D489" s="106" t="s">
        <v>5</v>
      </c>
      <c r="E489" s="117"/>
      <c r="F489" s="107"/>
      <c r="G489" s="117"/>
      <c r="H489" s="207"/>
    </row>
    <row r="490" spans="1:8" s="18" customFormat="1" ht="15.75" customHeight="1">
      <c r="A490" s="109"/>
      <c r="B490" s="109"/>
      <c r="C490" s="109"/>
      <c r="D490" s="110" t="s">
        <v>5</v>
      </c>
      <c r="E490" s="111">
        <v>783613.48</v>
      </c>
      <c r="F490" s="112">
        <v>759951.64</v>
      </c>
      <c r="G490" s="111">
        <f>F490-E490</f>
        <v>-23661.839999999967</v>
      </c>
      <c r="H490" s="115" t="s">
        <v>4</v>
      </c>
    </row>
    <row r="491" spans="1:9" s="11" customFormat="1" ht="15.75" customHeight="1">
      <c r="A491" s="94"/>
      <c r="B491" s="105" t="s">
        <v>200</v>
      </c>
      <c r="C491" s="105">
        <v>4</v>
      </c>
      <c r="D491" s="294" t="s">
        <v>202</v>
      </c>
      <c r="E491" s="294"/>
      <c r="F491" s="294"/>
      <c r="G491" s="294"/>
      <c r="H491" s="118"/>
      <c r="I491" s="12"/>
    </row>
    <row r="492" spans="1:9" s="11" customFormat="1" ht="15.75" customHeight="1">
      <c r="A492" s="109"/>
      <c r="B492" s="109"/>
      <c r="C492" s="109"/>
      <c r="D492" s="110"/>
      <c r="E492" s="111">
        <f>540824.91-494173.08</f>
        <v>46651.830000000016</v>
      </c>
      <c r="F492" s="112">
        <f>540824.91-537419.26</f>
        <v>3405.6500000000233</v>
      </c>
      <c r="G492" s="111">
        <f>F492-E492</f>
        <v>-43246.17999999999</v>
      </c>
      <c r="H492" s="115" t="s">
        <v>4</v>
      </c>
      <c r="I492" s="12"/>
    </row>
    <row r="493" spans="1:9" s="11" customFormat="1" ht="15.75" customHeight="1">
      <c r="A493" s="94"/>
      <c r="B493" s="105" t="s">
        <v>203</v>
      </c>
      <c r="C493" s="105">
        <v>7</v>
      </c>
      <c r="D493" s="294" t="s">
        <v>205</v>
      </c>
      <c r="E493" s="294"/>
      <c r="F493" s="294"/>
      <c r="G493" s="294"/>
      <c r="H493" s="118"/>
      <c r="I493" s="12"/>
    </row>
    <row r="494" spans="1:9" s="11" customFormat="1" ht="15.75" customHeight="1">
      <c r="A494" s="109"/>
      <c r="B494" s="109"/>
      <c r="C494" s="109"/>
      <c r="D494" s="110"/>
      <c r="E494" s="111">
        <f>79900-59925</f>
        <v>19975</v>
      </c>
      <c r="F494" s="112">
        <f>79900-75905</f>
        <v>3995</v>
      </c>
      <c r="G494" s="111">
        <f>F494-E494</f>
        <v>-15980</v>
      </c>
      <c r="H494" s="115" t="s">
        <v>4</v>
      </c>
      <c r="I494" s="12"/>
    </row>
    <row r="495" spans="1:9" s="11" customFormat="1" ht="15.75" customHeight="1">
      <c r="A495" s="94"/>
      <c r="B495" s="105" t="s">
        <v>204</v>
      </c>
      <c r="C495" s="105">
        <v>8</v>
      </c>
      <c r="D495" s="294" t="s">
        <v>206</v>
      </c>
      <c r="E495" s="294"/>
      <c r="F495" s="294"/>
      <c r="G495" s="294"/>
      <c r="H495" s="118"/>
      <c r="I495" s="12"/>
    </row>
    <row r="496" spans="1:8" s="11" customFormat="1" ht="15.75" customHeight="1">
      <c r="A496" s="175"/>
      <c r="B496" s="175"/>
      <c r="C496" s="175"/>
      <c r="D496" s="178"/>
      <c r="E496" s="173">
        <f>402376.01-323154.57</f>
        <v>79221.44</v>
      </c>
      <c r="F496" s="174">
        <f>469115.4-360332.24</f>
        <v>108783.16000000003</v>
      </c>
      <c r="G496" s="111">
        <f>F496-E496</f>
        <v>29561.72000000003</v>
      </c>
      <c r="H496" s="115" t="s">
        <v>4</v>
      </c>
    </row>
    <row r="497" spans="1:8" s="18" customFormat="1" ht="15.75" customHeight="1">
      <c r="A497" s="109"/>
      <c r="B497" s="109"/>
      <c r="C497" s="109"/>
      <c r="D497" s="119"/>
      <c r="E497" s="161"/>
      <c r="F497" s="162"/>
      <c r="G497" s="161"/>
      <c r="H497" s="115"/>
    </row>
    <row r="498" spans="1:8" s="18" customFormat="1" ht="15.75" customHeight="1">
      <c r="A498" s="94"/>
      <c r="B498" s="94"/>
      <c r="C498" s="94"/>
      <c r="D498" s="119" t="s">
        <v>109</v>
      </c>
      <c r="E498" s="96">
        <f>SUM(E464:E484)</f>
        <v>184978.2</v>
      </c>
      <c r="F498" s="97">
        <f>SUM(F464:F484)</f>
        <v>184978.2</v>
      </c>
      <c r="G498" s="96">
        <f>SUM(G464:G484)</f>
        <v>0</v>
      </c>
      <c r="H498" s="171"/>
    </row>
    <row r="499" spans="1:8" s="18" customFormat="1" ht="15.75" customHeight="1">
      <c r="A499" s="94"/>
      <c r="B499" s="94"/>
      <c r="C499" s="94"/>
      <c r="D499" s="119" t="s">
        <v>79</v>
      </c>
      <c r="E499" s="96">
        <f>SUM(E490:E496)</f>
        <v>929461.75</v>
      </c>
      <c r="F499" s="97">
        <f>SUM(F490)</f>
        <v>759951.64</v>
      </c>
      <c r="G499" s="96">
        <f>SUM(G490)</f>
        <v>-23661.839999999967</v>
      </c>
      <c r="H499" s="171"/>
    </row>
    <row r="500" spans="1:8" s="18" customFormat="1" ht="15.75" customHeight="1">
      <c r="A500" s="124"/>
      <c r="B500" s="124"/>
      <c r="C500" s="124"/>
      <c r="D500" s="125" t="s">
        <v>210</v>
      </c>
      <c r="E500" s="81"/>
      <c r="F500" s="82">
        <f>SUM(F492:F496)</f>
        <v>116183.81000000006</v>
      </c>
      <c r="G500" s="81"/>
      <c r="H500" s="166"/>
    </row>
    <row r="501" spans="1:8" s="11" customFormat="1" ht="40.5" customHeight="1">
      <c r="A501" s="129"/>
      <c r="B501" s="129"/>
      <c r="C501" s="129"/>
      <c r="D501" s="130" t="s">
        <v>213</v>
      </c>
      <c r="E501" s="131">
        <f>SUM(E498:E499)</f>
        <v>1114439.95</v>
      </c>
      <c r="F501" s="132">
        <f>SUM(F498:F500)</f>
        <v>1061113.6500000001</v>
      </c>
      <c r="G501" s="131">
        <f>F501-E501</f>
        <v>-53326.299999999814</v>
      </c>
      <c r="H501" s="133"/>
    </row>
    <row r="502" spans="1:8" s="18" customFormat="1" ht="15.75" customHeight="1">
      <c r="A502" s="53"/>
      <c r="B502" s="53"/>
      <c r="C502" s="53"/>
      <c r="D502" s="8"/>
      <c r="E502" s="29"/>
      <c r="F502" s="67"/>
      <c r="G502" s="29"/>
      <c r="H502" s="10"/>
    </row>
    <row r="503" spans="1:8" s="18" customFormat="1" ht="15.75" customHeight="1">
      <c r="A503" s="75" t="s">
        <v>84</v>
      </c>
      <c r="B503" s="75"/>
      <c r="C503" s="75"/>
      <c r="D503" s="142"/>
      <c r="E503" s="143"/>
      <c r="F503" s="144"/>
      <c r="G503" s="143"/>
      <c r="H503" s="219"/>
    </row>
    <row r="504" spans="1:8" s="18" customFormat="1" ht="16.5" customHeight="1">
      <c r="A504" s="146" t="s">
        <v>95</v>
      </c>
      <c r="B504" s="146"/>
      <c r="C504" s="146"/>
      <c r="D504" s="308" t="s">
        <v>163</v>
      </c>
      <c r="E504" s="185"/>
      <c r="F504" s="186"/>
      <c r="G504" s="185"/>
      <c r="H504" s="239"/>
    </row>
    <row r="505" spans="1:8" s="18" customFormat="1" ht="16.5" customHeight="1">
      <c r="A505" s="214" t="s">
        <v>96</v>
      </c>
      <c r="B505" s="211"/>
      <c r="C505" s="211"/>
      <c r="D505" s="309"/>
      <c r="E505" s="240"/>
      <c r="F505" s="241"/>
      <c r="G505" s="240"/>
      <c r="H505" s="242"/>
    </row>
    <row r="506" spans="1:8" s="18" customFormat="1" ht="16.5" customHeight="1">
      <c r="A506" s="243" t="s">
        <v>153</v>
      </c>
      <c r="B506" s="211"/>
      <c r="C506" s="211"/>
      <c r="D506" s="309"/>
      <c r="E506" s="240"/>
      <c r="F506" s="241"/>
      <c r="G506" s="240"/>
      <c r="H506" s="242"/>
    </row>
    <row r="507" spans="1:8" s="18" customFormat="1" ht="16.5" customHeight="1">
      <c r="A507" s="206"/>
      <c r="B507" s="244"/>
      <c r="C507" s="244"/>
      <c r="D507" s="310"/>
      <c r="E507" s="189"/>
      <c r="F507" s="190"/>
      <c r="G507" s="189"/>
      <c r="H507" s="151"/>
    </row>
    <row r="508" spans="1:8" s="18" customFormat="1" ht="16.5" customHeight="1">
      <c r="A508" s="172"/>
      <c r="B508" s="172"/>
      <c r="C508" s="172"/>
      <c r="D508" s="100"/>
      <c r="E508" s="101"/>
      <c r="F508" s="102"/>
      <c r="G508" s="101"/>
      <c r="H508" s="153"/>
    </row>
    <row r="509" spans="1:8" s="18" customFormat="1" ht="16.5" customHeight="1">
      <c r="A509" s="99"/>
      <c r="B509" s="99"/>
      <c r="C509" s="99"/>
      <c r="D509" s="100" t="s">
        <v>1</v>
      </c>
      <c r="E509" s="101" t="s">
        <v>141</v>
      </c>
      <c r="F509" s="102" t="s">
        <v>141</v>
      </c>
      <c r="G509" s="101" t="s">
        <v>141</v>
      </c>
      <c r="H509" s="100" t="s">
        <v>2</v>
      </c>
    </row>
    <row r="510" spans="1:8" s="55" customFormat="1" ht="33" customHeight="1">
      <c r="A510" s="94"/>
      <c r="B510" s="103" t="s">
        <v>196</v>
      </c>
      <c r="C510" s="103" t="s">
        <v>266</v>
      </c>
      <c r="D510" s="104"/>
      <c r="E510" s="97"/>
      <c r="F510" s="97"/>
      <c r="G510" s="97"/>
      <c r="H510" s="104"/>
    </row>
    <row r="511" spans="1:8" s="18" customFormat="1" ht="15.75" customHeight="1">
      <c r="A511" s="94"/>
      <c r="B511" s="105" t="s">
        <v>197</v>
      </c>
      <c r="C511" s="105">
        <v>0</v>
      </c>
      <c r="D511" s="245" t="s">
        <v>107</v>
      </c>
      <c r="E511" s="117"/>
      <c r="F511" s="107"/>
      <c r="G511" s="117"/>
      <c r="H511" s="207"/>
    </row>
    <row r="512" spans="1:8" s="11" customFormat="1" ht="16.5" customHeight="1">
      <c r="A512" s="94"/>
      <c r="B512" s="94"/>
      <c r="C512" s="94"/>
      <c r="D512" s="123" t="s">
        <v>177</v>
      </c>
      <c r="E512" s="235">
        <v>0</v>
      </c>
      <c r="F512" s="236">
        <v>0</v>
      </c>
      <c r="G512" s="111">
        <f>F512-E512</f>
        <v>0</v>
      </c>
      <c r="H512" s="110"/>
    </row>
    <row r="513" spans="1:8" s="18" customFormat="1" ht="16.5" customHeight="1">
      <c r="A513" s="109"/>
      <c r="B513" s="109"/>
      <c r="C513" s="109"/>
      <c r="D513" s="193" t="s">
        <v>194</v>
      </c>
      <c r="E513" s="111">
        <v>0</v>
      </c>
      <c r="F513" s="112">
        <v>0</v>
      </c>
      <c r="G513" s="111"/>
      <c r="H513" s="115" t="s">
        <v>4</v>
      </c>
    </row>
    <row r="514" spans="1:8" s="11" customFormat="1" ht="16.5" customHeight="1">
      <c r="A514" s="175"/>
      <c r="B514" s="175"/>
      <c r="C514" s="175"/>
      <c r="D514" s="177" t="s">
        <v>191</v>
      </c>
      <c r="E514" s="225"/>
      <c r="F514" s="226"/>
      <c r="G514" s="173"/>
      <c r="H514" s="230"/>
    </row>
    <row r="515" spans="1:9" s="11" customFormat="1" ht="16.5" customHeight="1">
      <c r="A515" s="109"/>
      <c r="B515" s="109"/>
      <c r="C515" s="109"/>
      <c r="D515" s="156" t="s">
        <v>248</v>
      </c>
      <c r="E515" s="111"/>
      <c r="F515" s="112"/>
      <c r="G515" s="111"/>
      <c r="H515" s="115"/>
      <c r="I515" s="12"/>
    </row>
    <row r="516" spans="1:9" s="11" customFormat="1" ht="16.5" customHeight="1">
      <c r="A516" s="109"/>
      <c r="B516" s="109"/>
      <c r="C516" s="109"/>
      <c r="D516" s="156" t="s">
        <v>249</v>
      </c>
      <c r="E516" s="111"/>
      <c r="F516" s="112"/>
      <c r="G516" s="111"/>
      <c r="H516" s="115"/>
      <c r="I516" s="50"/>
    </row>
    <row r="517" spans="1:8" s="18" customFormat="1" ht="16.5" customHeight="1">
      <c r="A517" s="109"/>
      <c r="B517" s="109"/>
      <c r="C517" s="109"/>
      <c r="D517" s="100"/>
      <c r="E517" s="96"/>
      <c r="F517" s="97"/>
      <c r="G517" s="96"/>
      <c r="H517" s="115"/>
    </row>
    <row r="518" spans="1:8" s="18" customFormat="1" ht="15.75" customHeight="1">
      <c r="A518" s="94"/>
      <c r="B518" s="105" t="s">
        <v>198</v>
      </c>
      <c r="C518" s="105">
        <v>1</v>
      </c>
      <c r="D518" s="106" t="s">
        <v>5</v>
      </c>
      <c r="E518" s="117"/>
      <c r="F518" s="107"/>
      <c r="G518" s="117"/>
      <c r="H518" s="207"/>
    </row>
    <row r="519" spans="1:8" s="18" customFormat="1" ht="15.75" customHeight="1">
      <c r="A519" s="109"/>
      <c r="B519" s="109"/>
      <c r="C519" s="109"/>
      <c r="D519" s="110" t="s">
        <v>5</v>
      </c>
      <c r="E519" s="111">
        <f>200109-103440.85</f>
        <v>96668.15</v>
      </c>
      <c r="F519" s="112">
        <f>200109-108443.58</f>
        <v>91665.42</v>
      </c>
      <c r="G519" s="111">
        <f>F519-E519</f>
        <v>-5002.729999999996</v>
      </c>
      <c r="H519" s="115" t="s">
        <v>4</v>
      </c>
    </row>
    <row r="520" spans="1:9" s="11" customFormat="1" ht="15.75" customHeight="1">
      <c r="A520" s="94"/>
      <c r="B520" s="105" t="s">
        <v>200</v>
      </c>
      <c r="C520" s="105">
        <v>4</v>
      </c>
      <c r="D520" s="294" t="s">
        <v>202</v>
      </c>
      <c r="E520" s="294"/>
      <c r="F520" s="294"/>
      <c r="G520" s="294"/>
      <c r="H520" s="118"/>
      <c r="I520" s="12"/>
    </row>
    <row r="521" spans="1:9" s="11" customFormat="1" ht="15.75" customHeight="1">
      <c r="A521" s="109"/>
      <c r="B521" s="109"/>
      <c r="C521" s="109"/>
      <c r="D521" s="110"/>
      <c r="E521" s="111">
        <f>6493.87-6493.87</f>
        <v>0</v>
      </c>
      <c r="F521" s="112">
        <f>6493.87-6493.87</f>
        <v>0</v>
      </c>
      <c r="G521" s="111">
        <f>F521-E521</f>
        <v>0</v>
      </c>
      <c r="H521" s="115" t="s">
        <v>4</v>
      </c>
      <c r="I521" s="12"/>
    </row>
    <row r="522" spans="1:9" s="11" customFormat="1" ht="15.75" customHeight="1">
      <c r="A522" s="94"/>
      <c r="B522" s="105" t="s">
        <v>204</v>
      </c>
      <c r="C522" s="105">
        <v>8</v>
      </c>
      <c r="D522" s="294" t="s">
        <v>206</v>
      </c>
      <c r="E522" s="294"/>
      <c r="F522" s="294"/>
      <c r="G522" s="294"/>
      <c r="H522" s="118"/>
      <c r="I522" s="12"/>
    </row>
    <row r="523" spans="1:8" s="11" customFormat="1" ht="15.75" customHeight="1">
      <c r="A523" s="175"/>
      <c r="B523" s="175"/>
      <c r="C523" s="175"/>
      <c r="D523" s="178"/>
      <c r="E523" s="173">
        <v>0</v>
      </c>
      <c r="F523" s="174">
        <v>0</v>
      </c>
      <c r="G523" s="111">
        <f>F523-E523</f>
        <v>0</v>
      </c>
      <c r="H523" s="115" t="s">
        <v>4</v>
      </c>
    </row>
    <row r="524" spans="1:8" s="18" customFormat="1" ht="16.5" customHeight="1">
      <c r="A524" s="109"/>
      <c r="B524" s="109"/>
      <c r="C524" s="109"/>
      <c r="D524" s="115"/>
      <c r="E524" s="111"/>
      <c r="F524" s="112"/>
      <c r="G524" s="111"/>
      <c r="H524" s="115"/>
    </row>
    <row r="525" spans="1:8" s="18" customFormat="1" ht="16.5" customHeight="1">
      <c r="A525" s="109"/>
      <c r="B525" s="109"/>
      <c r="C525" s="109"/>
      <c r="D525" s="119" t="s">
        <v>109</v>
      </c>
      <c r="E525" s="96">
        <v>0</v>
      </c>
      <c r="F525" s="97">
        <v>0</v>
      </c>
      <c r="G525" s="96">
        <v>0</v>
      </c>
      <c r="H525" s="115"/>
    </row>
    <row r="526" spans="1:8" s="18" customFormat="1" ht="16.5" customHeight="1">
      <c r="A526" s="109"/>
      <c r="B526" s="109"/>
      <c r="C526" s="109"/>
      <c r="D526" s="119" t="s">
        <v>79</v>
      </c>
      <c r="E526" s="96">
        <f>SUM(E518:E523)</f>
        <v>96668.15</v>
      </c>
      <c r="F526" s="97">
        <f>SUM(F518:F519)</f>
        <v>91665.42</v>
      </c>
      <c r="G526" s="96">
        <f>SUM(G518:G523)</f>
        <v>-5002.729999999996</v>
      </c>
      <c r="H526" s="115"/>
    </row>
    <row r="527" spans="1:8" s="18" customFormat="1" ht="16.5" customHeight="1">
      <c r="A527" s="140"/>
      <c r="B527" s="140"/>
      <c r="C527" s="140"/>
      <c r="D527" s="125" t="s">
        <v>210</v>
      </c>
      <c r="E527" s="81"/>
      <c r="F527" s="82">
        <f>F521+F523</f>
        <v>0</v>
      </c>
      <c r="G527" s="81"/>
      <c r="H527" s="163"/>
    </row>
    <row r="528" spans="1:8" s="11" customFormat="1" ht="40.5" customHeight="1">
      <c r="A528" s="129"/>
      <c r="B528" s="129"/>
      <c r="C528" s="129"/>
      <c r="D528" s="130" t="s">
        <v>213</v>
      </c>
      <c r="E528" s="131">
        <f>SUM(E525:E526)</f>
        <v>96668.15</v>
      </c>
      <c r="F528" s="132">
        <f>SUM(F525:F527)</f>
        <v>91665.42</v>
      </c>
      <c r="G528" s="131">
        <f>F528-E528</f>
        <v>-5002.729999999996</v>
      </c>
      <c r="H528" s="133"/>
    </row>
    <row r="529" spans="1:8" s="18" customFormat="1" ht="14.25" customHeight="1">
      <c r="A529" s="37"/>
      <c r="B529" s="37"/>
      <c r="C529" s="37"/>
      <c r="D529" s="14"/>
      <c r="E529" s="29"/>
      <c r="F529" s="67"/>
      <c r="G529" s="29"/>
      <c r="H529" s="16"/>
    </row>
    <row r="530" spans="1:8" s="18" customFormat="1" ht="18.75" customHeight="1">
      <c r="A530" s="37"/>
      <c r="B530" s="37"/>
      <c r="C530" s="37"/>
      <c r="D530" s="8"/>
      <c r="E530" s="29"/>
      <c r="F530" s="67"/>
      <c r="G530" s="29"/>
      <c r="H530" s="16"/>
    </row>
    <row r="531" spans="1:8" s="18" customFormat="1" ht="15.75" customHeight="1">
      <c r="A531" s="75" t="s">
        <v>85</v>
      </c>
      <c r="B531" s="75"/>
      <c r="C531" s="75"/>
      <c r="D531" s="76"/>
      <c r="E531" s="77"/>
      <c r="F531" s="78"/>
      <c r="G531" s="77"/>
      <c r="H531" s="79"/>
    </row>
    <row r="532" spans="1:8" s="18" customFormat="1" ht="15.75" customHeight="1">
      <c r="A532" s="146" t="s">
        <v>97</v>
      </c>
      <c r="B532" s="146"/>
      <c r="C532" s="146"/>
      <c r="D532" s="295" t="s">
        <v>158</v>
      </c>
      <c r="E532" s="96"/>
      <c r="F532" s="97"/>
      <c r="G532" s="96"/>
      <c r="H532" s="98"/>
    </row>
    <row r="533" spans="1:8" s="18" customFormat="1" ht="15.75" customHeight="1">
      <c r="A533" s="302" t="s">
        <v>98</v>
      </c>
      <c r="B533" s="167"/>
      <c r="C533" s="167"/>
      <c r="D533" s="295"/>
      <c r="E533" s="96"/>
      <c r="F533" s="97"/>
      <c r="G533" s="96"/>
      <c r="H533" s="98"/>
    </row>
    <row r="534" spans="1:8" s="18" customFormat="1" ht="18" customHeight="1">
      <c r="A534" s="303"/>
      <c r="B534" s="150"/>
      <c r="C534" s="150"/>
      <c r="D534" s="296"/>
      <c r="E534" s="96"/>
      <c r="F534" s="97"/>
      <c r="G534" s="96"/>
      <c r="H534" s="98"/>
    </row>
    <row r="535" spans="1:8" s="18" customFormat="1" ht="17.25" customHeight="1">
      <c r="A535" s="152" t="s">
        <v>154</v>
      </c>
      <c r="B535" s="152"/>
      <c r="C535" s="152"/>
      <c r="D535" s="119"/>
      <c r="E535" s="96"/>
      <c r="F535" s="97"/>
      <c r="G535" s="96"/>
      <c r="H535" s="98"/>
    </row>
    <row r="536" spans="1:8" s="18" customFormat="1" ht="17.25" customHeight="1">
      <c r="A536" s="94"/>
      <c r="B536" s="94"/>
      <c r="C536" s="94"/>
      <c r="D536" s="119"/>
      <c r="E536" s="96"/>
      <c r="F536" s="97"/>
      <c r="G536" s="96"/>
      <c r="H536" s="98"/>
    </row>
    <row r="537" spans="1:8" s="18" customFormat="1" ht="16.5" customHeight="1">
      <c r="A537" s="99"/>
      <c r="B537" s="99"/>
      <c r="C537" s="99"/>
      <c r="D537" s="100" t="s">
        <v>1</v>
      </c>
      <c r="E537" s="101" t="s">
        <v>141</v>
      </c>
      <c r="F537" s="102" t="s">
        <v>141</v>
      </c>
      <c r="G537" s="101" t="s">
        <v>141</v>
      </c>
      <c r="H537" s="100" t="s">
        <v>2</v>
      </c>
    </row>
    <row r="538" spans="1:8" s="55" customFormat="1" ht="33" customHeight="1">
      <c r="A538" s="94"/>
      <c r="B538" s="103" t="s">
        <v>196</v>
      </c>
      <c r="C538" s="103" t="s">
        <v>266</v>
      </c>
      <c r="D538" s="104"/>
      <c r="E538" s="97"/>
      <c r="F538" s="97"/>
      <c r="G538" s="97"/>
      <c r="H538" s="104"/>
    </row>
    <row r="539" spans="1:8" s="18" customFormat="1" ht="15.75" customHeight="1">
      <c r="A539" s="94"/>
      <c r="B539" s="94"/>
      <c r="C539" s="94"/>
      <c r="D539" s="245" t="s">
        <v>3</v>
      </c>
      <c r="E539" s="117"/>
      <c r="F539" s="107"/>
      <c r="G539" s="117"/>
      <c r="H539" s="207"/>
    </row>
    <row r="540" spans="1:8" s="11" customFormat="1" ht="16.5" customHeight="1">
      <c r="A540" s="94"/>
      <c r="B540" s="94"/>
      <c r="C540" s="94"/>
      <c r="D540" s="123" t="s">
        <v>177</v>
      </c>
      <c r="E540" s="235">
        <f>E541</f>
        <v>2500</v>
      </c>
      <c r="F540" s="236">
        <f>F541</f>
        <v>2500</v>
      </c>
      <c r="G540" s="111">
        <f>F540-E540</f>
        <v>0</v>
      </c>
      <c r="H540" s="110"/>
    </row>
    <row r="541" spans="1:8" s="18" customFormat="1" ht="15.75" customHeight="1">
      <c r="A541" s="109"/>
      <c r="B541" s="109"/>
      <c r="C541" s="109"/>
      <c r="D541" s="115" t="s">
        <v>113</v>
      </c>
      <c r="E541" s="111">
        <v>2500</v>
      </c>
      <c r="F541" s="112">
        <v>2500</v>
      </c>
      <c r="G541" s="111"/>
      <c r="H541" s="115" t="s">
        <v>4</v>
      </c>
    </row>
    <row r="542" spans="1:8" s="18" customFormat="1" ht="15.75" customHeight="1">
      <c r="A542" s="109"/>
      <c r="B542" s="109"/>
      <c r="C542" s="109"/>
      <c r="D542" s="193" t="s">
        <v>263</v>
      </c>
      <c r="E542" s="111"/>
      <c r="F542" s="112"/>
      <c r="G542" s="111"/>
      <c r="H542" s="115"/>
    </row>
    <row r="543" spans="1:8" s="18" customFormat="1" ht="15.75" customHeight="1">
      <c r="A543" s="109"/>
      <c r="B543" s="109"/>
      <c r="C543" s="109"/>
      <c r="D543" s="246" t="s">
        <v>110</v>
      </c>
      <c r="E543" s="111"/>
      <c r="F543" s="112"/>
      <c r="G543" s="111"/>
      <c r="H543" s="115"/>
    </row>
    <row r="544" spans="1:8" s="18" customFormat="1" ht="15.75" customHeight="1">
      <c r="A544" s="109"/>
      <c r="B544" s="109"/>
      <c r="C544" s="109"/>
      <c r="D544" s="246" t="s">
        <v>111</v>
      </c>
      <c r="E544" s="111"/>
      <c r="F544" s="112"/>
      <c r="G544" s="111"/>
      <c r="H544" s="115"/>
    </row>
    <row r="545" spans="1:8" s="18" customFormat="1" ht="15.75" customHeight="1">
      <c r="A545" s="109"/>
      <c r="B545" s="109"/>
      <c r="C545" s="109"/>
      <c r="D545" s="247" t="s">
        <v>112</v>
      </c>
      <c r="E545" s="111"/>
      <c r="F545" s="112"/>
      <c r="G545" s="111"/>
      <c r="H545" s="115"/>
    </row>
    <row r="546" spans="1:8" s="18" customFormat="1" ht="15.75" customHeight="1">
      <c r="A546" s="109"/>
      <c r="B546" s="109"/>
      <c r="C546" s="109"/>
      <c r="D546" s="248"/>
      <c r="E546" s="111"/>
      <c r="F546" s="112"/>
      <c r="G546" s="111"/>
      <c r="H546" s="115"/>
    </row>
    <row r="547" spans="1:8" s="18" customFormat="1" ht="15.75" customHeight="1">
      <c r="A547" s="94"/>
      <c r="B547" s="105" t="s">
        <v>198</v>
      </c>
      <c r="C547" s="105">
        <v>1</v>
      </c>
      <c r="D547" s="106" t="s">
        <v>5</v>
      </c>
      <c r="E547" s="117"/>
      <c r="F547" s="107"/>
      <c r="G547" s="117"/>
      <c r="H547" s="118"/>
    </row>
    <row r="548" spans="1:8" s="18" customFormat="1" ht="15.75" customHeight="1">
      <c r="A548" s="109"/>
      <c r="B548" s="109"/>
      <c r="C548" s="109"/>
      <c r="D548" s="110" t="s">
        <v>22</v>
      </c>
      <c r="E548" s="111">
        <v>50475</v>
      </c>
      <c r="F548" s="112">
        <v>48792.5</v>
      </c>
      <c r="G548" s="111">
        <f>F548-E548</f>
        <v>-1682.5</v>
      </c>
      <c r="H548" s="115" t="s">
        <v>4</v>
      </c>
    </row>
    <row r="549" spans="1:8" s="18" customFormat="1" ht="15.75" customHeight="1">
      <c r="A549" s="109"/>
      <c r="B549" s="109"/>
      <c r="C549" s="109"/>
      <c r="D549" s="115" t="s">
        <v>23</v>
      </c>
      <c r="E549" s="96"/>
      <c r="F549" s="97"/>
      <c r="G549" s="96"/>
      <c r="H549" s="115"/>
    </row>
    <row r="550" spans="1:8" s="18" customFormat="1" ht="15.75" customHeight="1">
      <c r="A550" s="109"/>
      <c r="B550" s="109"/>
      <c r="C550" s="109"/>
      <c r="D550" s="115"/>
      <c r="E550" s="96"/>
      <c r="F550" s="97"/>
      <c r="G550" s="96"/>
      <c r="H550" s="115"/>
    </row>
    <row r="551" spans="1:8" s="18" customFormat="1" ht="15.75" customHeight="1">
      <c r="A551" s="109"/>
      <c r="B551" s="109"/>
      <c r="C551" s="109"/>
      <c r="D551" s="119" t="s">
        <v>109</v>
      </c>
      <c r="E551" s="96">
        <f>E540</f>
        <v>2500</v>
      </c>
      <c r="F551" s="97">
        <f>F540</f>
        <v>2500</v>
      </c>
      <c r="G551" s="111">
        <f>F551-E551</f>
        <v>0</v>
      </c>
      <c r="H551" s="115"/>
    </row>
    <row r="552" spans="1:8" s="18" customFormat="1" ht="15.75" customHeight="1">
      <c r="A552" s="109"/>
      <c r="B552" s="109"/>
      <c r="C552" s="109"/>
      <c r="D552" s="119" t="s">
        <v>79</v>
      </c>
      <c r="E552" s="96">
        <f>E548</f>
        <v>50475</v>
      </c>
      <c r="F552" s="97">
        <f>F548</f>
        <v>48792.5</v>
      </c>
      <c r="G552" s="111">
        <f>F552-E552</f>
        <v>-1682.5</v>
      </c>
      <c r="H552" s="115"/>
    </row>
    <row r="553" spans="1:8" s="18" customFormat="1" ht="15.75" customHeight="1">
      <c r="A553" s="140"/>
      <c r="B553" s="140"/>
      <c r="C553" s="140"/>
      <c r="D553" s="125" t="s">
        <v>210</v>
      </c>
      <c r="E553" s="81"/>
      <c r="F553" s="82">
        <v>0</v>
      </c>
      <c r="G553" s="201"/>
      <c r="H553" s="163"/>
    </row>
    <row r="554" spans="1:8" s="11" customFormat="1" ht="40.5" customHeight="1">
      <c r="A554" s="129"/>
      <c r="B554" s="129"/>
      <c r="C554" s="129"/>
      <c r="D554" s="130" t="s">
        <v>213</v>
      </c>
      <c r="E554" s="131">
        <f>SUM(E551:E552)</f>
        <v>52975</v>
      </c>
      <c r="F554" s="132">
        <f>SUM(F551:F553)</f>
        <v>51292.5</v>
      </c>
      <c r="G554" s="131">
        <f>F554-E554</f>
        <v>-1682.5</v>
      </c>
      <c r="H554" s="133"/>
    </row>
    <row r="555" spans="1:8" s="18" customFormat="1" ht="15.75" customHeight="1">
      <c r="A555" s="13"/>
      <c r="B555" s="13"/>
      <c r="C555" s="13"/>
      <c r="D555" s="8"/>
      <c r="E555" s="29"/>
      <c r="F555" s="67"/>
      <c r="G555" s="29"/>
      <c r="H555" s="16"/>
    </row>
    <row r="556" spans="1:8" s="18" customFormat="1" ht="15.75" customHeight="1">
      <c r="A556" s="75" t="s">
        <v>86</v>
      </c>
      <c r="B556" s="75"/>
      <c r="C556" s="75"/>
      <c r="D556" s="76"/>
      <c r="E556" s="77"/>
      <c r="F556" s="78"/>
      <c r="G556" s="77"/>
      <c r="H556" s="199"/>
    </row>
    <row r="557" spans="1:9" s="18" customFormat="1" ht="16.5" customHeight="1">
      <c r="A557" s="304" t="s">
        <v>54</v>
      </c>
      <c r="B557" s="146"/>
      <c r="C557" s="146"/>
      <c r="D557" s="295" t="s">
        <v>159</v>
      </c>
      <c r="E557" s="121"/>
      <c r="F557" s="122"/>
      <c r="G557" s="121"/>
      <c r="H557" s="171"/>
      <c r="I557" s="11"/>
    </row>
    <row r="558" spans="1:9" s="18" customFormat="1" ht="16.5" customHeight="1">
      <c r="A558" s="302"/>
      <c r="B558" s="167"/>
      <c r="C558" s="167"/>
      <c r="D558" s="305"/>
      <c r="E558" s="121"/>
      <c r="F558" s="122"/>
      <c r="G558" s="121"/>
      <c r="H558" s="171"/>
      <c r="I558" s="11"/>
    </row>
    <row r="559" spans="1:9" s="18" customFormat="1" ht="15.75" customHeight="1">
      <c r="A559" s="214" t="s">
        <v>155</v>
      </c>
      <c r="B559" s="214"/>
      <c r="C559" s="214"/>
      <c r="D559" s="171"/>
      <c r="E559" s="121"/>
      <c r="F559" s="122"/>
      <c r="G559" s="121"/>
      <c r="H559" s="171"/>
      <c r="I559" s="11"/>
    </row>
    <row r="560" spans="1:9" s="18" customFormat="1" ht="15.75" customHeight="1">
      <c r="A560" s="172"/>
      <c r="B560" s="172"/>
      <c r="C560" s="172"/>
      <c r="D560" s="171"/>
      <c r="E560" s="121"/>
      <c r="F560" s="122"/>
      <c r="G560" s="121"/>
      <c r="H560" s="171"/>
      <c r="I560" s="11"/>
    </row>
    <row r="561" spans="1:8" s="18" customFormat="1" ht="16.5" customHeight="1">
      <c r="A561" s="99"/>
      <c r="B561" s="99"/>
      <c r="C561" s="99"/>
      <c r="D561" s="100" t="s">
        <v>1</v>
      </c>
      <c r="E561" s="101" t="s">
        <v>141</v>
      </c>
      <c r="F561" s="102" t="s">
        <v>141</v>
      </c>
      <c r="G561" s="101" t="s">
        <v>141</v>
      </c>
      <c r="H561" s="100" t="s">
        <v>2</v>
      </c>
    </row>
    <row r="562" spans="1:8" s="55" customFormat="1" ht="33" customHeight="1">
      <c r="A562" s="94"/>
      <c r="B562" s="103" t="s">
        <v>196</v>
      </c>
      <c r="C562" s="103" t="s">
        <v>266</v>
      </c>
      <c r="D562" s="104"/>
      <c r="E562" s="97"/>
      <c r="F562" s="97"/>
      <c r="G562" s="97"/>
      <c r="H562" s="104"/>
    </row>
    <row r="563" spans="1:8" s="55" customFormat="1" ht="15.75" customHeight="1">
      <c r="A563" s="94"/>
      <c r="B563" s="105" t="s">
        <v>197</v>
      </c>
      <c r="C563" s="105">
        <v>0</v>
      </c>
      <c r="D563" s="106" t="s">
        <v>3</v>
      </c>
      <c r="E563" s="107"/>
      <c r="F563" s="107"/>
      <c r="G563" s="107"/>
      <c r="H563" s="108"/>
    </row>
    <row r="564" spans="1:8" s="11" customFormat="1" ht="16.5" customHeight="1">
      <c r="A564" s="94"/>
      <c r="B564" s="94"/>
      <c r="C564" s="94"/>
      <c r="D564" s="123" t="s">
        <v>177</v>
      </c>
      <c r="E564" s="235">
        <f>E565</f>
        <v>2390</v>
      </c>
      <c r="F564" s="236">
        <f>F565</f>
        <v>2390</v>
      </c>
      <c r="G564" s="111">
        <f>F564-E564</f>
        <v>0</v>
      </c>
      <c r="H564" s="110"/>
    </row>
    <row r="565" spans="1:9" s="18" customFormat="1" ht="21" customHeight="1">
      <c r="A565" s="175"/>
      <c r="B565" s="175"/>
      <c r="C565" s="175"/>
      <c r="D565" s="249" t="s">
        <v>167</v>
      </c>
      <c r="E565" s="173">
        <v>2390</v>
      </c>
      <c r="F565" s="112">
        <v>2390</v>
      </c>
      <c r="G565" s="173"/>
      <c r="H565" s="115" t="s">
        <v>4</v>
      </c>
      <c r="I565" s="22"/>
    </row>
    <row r="566" spans="1:8" s="18" customFormat="1" ht="15.75" customHeight="1">
      <c r="A566" s="109"/>
      <c r="B566" s="109"/>
      <c r="C566" s="109"/>
      <c r="D566" s="246" t="s">
        <v>126</v>
      </c>
      <c r="E566" s="111"/>
      <c r="F566" s="112"/>
      <c r="G566" s="111"/>
      <c r="H566" s="115"/>
    </row>
    <row r="567" spans="1:8" s="18" customFormat="1" ht="15.75" customHeight="1">
      <c r="A567" s="109"/>
      <c r="B567" s="109"/>
      <c r="C567" s="109"/>
      <c r="D567" s="246" t="s">
        <v>250</v>
      </c>
      <c r="E567" s="111"/>
      <c r="F567" s="112"/>
      <c r="G567" s="111"/>
      <c r="H567" s="115"/>
    </row>
    <row r="568" spans="1:8" s="18" customFormat="1" ht="15.75" customHeight="1">
      <c r="A568" s="109"/>
      <c r="B568" s="109"/>
      <c r="C568" s="109"/>
      <c r="D568" s="247" t="s">
        <v>251</v>
      </c>
      <c r="E568" s="111"/>
      <c r="F568" s="112"/>
      <c r="G568" s="111"/>
      <c r="H568" s="115"/>
    </row>
    <row r="569" spans="1:8" s="11" customFormat="1" ht="51.75" customHeight="1">
      <c r="A569" s="250"/>
      <c r="B569" s="250"/>
      <c r="C569" s="250"/>
      <c r="D569" s="249" t="s">
        <v>168</v>
      </c>
      <c r="E569" s="251"/>
      <c r="F569" s="252"/>
      <c r="G569" s="173"/>
      <c r="H569" s="115" t="s">
        <v>4</v>
      </c>
    </row>
    <row r="570" spans="1:8" s="18" customFormat="1" ht="15.75" customHeight="1">
      <c r="A570" s="109"/>
      <c r="B570" s="109"/>
      <c r="C570" s="109"/>
      <c r="D570" s="246" t="s">
        <v>126</v>
      </c>
      <c r="E570" s="111"/>
      <c r="F570" s="112"/>
      <c r="G570" s="111"/>
      <c r="H570" s="115"/>
    </row>
    <row r="571" spans="1:8" s="18" customFormat="1" ht="15.75" customHeight="1">
      <c r="A571" s="109"/>
      <c r="B571" s="109"/>
      <c r="C571" s="109"/>
      <c r="D571" s="246" t="s">
        <v>252</v>
      </c>
      <c r="E571" s="111"/>
      <c r="F571" s="112"/>
      <c r="G571" s="111"/>
      <c r="H571" s="115"/>
    </row>
    <row r="572" spans="1:8" s="18" customFormat="1" ht="15.75" customHeight="1">
      <c r="A572" s="109"/>
      <c r="B572" s="109"/>
      <c r="C572" s="109"/>
      <c r="D572" s="247" t="s">
        <v>251</v>
      </c>
      <c r="E572" s="111"/>
      <c r="F572" s="112"/>
      <c r="G572" s="111"/>
      <c r="H572" s="115"/>
    </row>
    <row r="573" spans="1:8" s="11" customFormat="1" ht="16.5" customHeight="1">
      <c r="A573" s="175"/>
      <c r="B573" s="175"/>
      <c r="C573" s="175"/>
      <c r="D573" s="178"/>
      <c r="E573" s="173"/>
      <c r="F573" s="174"/>
      <c r="G573" s="173"/>
      <c r="H573" s="115"/>
    </row>
    <row r="574" spans="1:8" s="11" customFormat="1" ht="16.5" customHeight="1">
      <c r="A574" s="94"/>
      <c r="B574" s="105" t="s">
        <v>198</v>
      </c>
      <c r="C574" s="105">
        <v>1</v>
      </c>
      <c r="D574" s="106" t="s">
        <v>5</v>
      </c>
      <c r="E574" s="117"/>
      <c r="F574" s="107"/>
      <c r="G574" s="117"/>
      <c r="H574" s="207"/>
    </row>
    <row r="575" spans="1:8" s="11" customFormat="1" ht="16.5" customHeight="1">
      <c r="A575" s="175"/>
      <c r="B575" s="175"/>
      <c r="C575" s="175"/>
      <c r="D575" s="178" t="s">
        <v>55</v>
      </c>
      <c r="E575" s="173">
        <v>106478</v>
      </c>
      <c r="F575" s="112">
        <v>103816</v>
      </c>
      <c r="G575" s="111">
        <f>F575-E575</f>
        <v>-2662</v>
      </c>
      <c r="H575" s="115" t="s">
        <v>4</v>
      </c>
    </row>
    <row r="576" spans="1:9" s="11" customFormat="1" ht="15.75" customHeight="1">
      <c r="A576" s="94"/>
      <c r="B576" s="105" t="s">
        <v>198</v>
      </c>
      <c r="C576" s="105">
        <v>2</v>
      </c>
      <c r="D576" s="106" t="s">
        <v>199</v>
      </c>
      <c r="E576" s="117"/>
      <c r="F576" s="107"/>
      <c r="G576" s="117"/>
      <c r="H576" s="118"/>
      <c r="I576" s="12"/>
    </row>
    <row r="577" spans="1:9" s="11" customFormat="1" ht="16.5" customHeight="1">
      <c r="A577" s="109"/>
      <c r="B577" s="109"/>
      <c r="C577" s="109"/>
      <c r="D577" s="115"/>
      <c r="E577" s="111">
        <f>27338.5-27338.5</f>
        <v>0</v>
      </c>
      <c r="F577" s="112">
        <v>0</v>
      </c>
      <c r="G577" s="111">
        <f>F577-E577</f>
        <v>0</v>
      </c>
      <c r="H577" s="115" t="s">
        <v>4</v>
      </c>
      <c r="I577" s="12"/>
    </row>
    <row r="578" spans="1:9" s="11" customFormat="1" ht="15.75" customHeight="1">
      <c r="A578" s="94"/>
      <c r="B578" s="105" t="s">
        <v>200</v>
      </c>
      <c r="C578" s="105">
        <v>3</v>
      </c>
      <c r="D578" s="106" t="s">
        <v>201</v>
      </c>
      <c r="E578" s="117"/>
      <c r="F578" s="107"/>
      <c r="G578" s="117"/>
      <c r="H578" s="118"/>
      <c r="I578" s="12"/>
    </row>
    <row r="579" spans="1:9" s="11" customFormat="1" ht="15.75" customHeight="1">
      <c r="A579" s="109"/>
      <c r="B579" s="109"/>
      <c r="C579" s="109"/>
      <c r="D579" s="110"/>
      <c r="E579" s="111"/>
      <c r="F579" s="112">
        <v>21447</v>
      </c>
      <c r="G579" s="111">
        <f>F579-E579</f>
        <v>21447</v>
      </c>
      <c r="H579" s="115" t="s">
        <v>4</v>
      </c>
      <c r="I579" s="12"/>
    </row>
    <row r="580" spans="1:9" s="11" customFormat="1" ht="15.75" customHeight="1">
      <c r="A580" s="94"/>
      <c r="B580" s="105" t="s">
        <v>200</v>
      </c>
      <c r="C580" s="105">
        <v>4</v>
      </c>
      <c r="D580" s="294" t="s">
        <v>202</v>
      </c>
      <c r="E580" s="294"/>
      <c r="F580" s="294"/>
      <c r="G580" s="294"/>
      <c r="H580" s="118"/>
      <c r="I580" s="12"/>
    </row>
    <row r="581" spans="1:9" s="11" customFormat="1" ht="15.75" customHeight="1">
      <c r="A581" s="109"/>
      <c r="B581" s="109"/>
      <c r="C581" s="109"/>
      <c r="D581" s="110"/>
      <c r="E581" s="111"/>
      <c r="F581" s="112"/>
      <c r="G581" s="111">
        <f>F581-E581</f>
        <v>0</v>
      </c>
      <c r="H581" s="115"/>
      <c r="I581" s="12"/>
    </row>
    <row r="582" spans="1:9" s="11" customFormat="1" ht="15.75" customHeight="1">
      <c r="A582" s="94"/>
      <c r="B582" s="105" t="s">
        <v>200</v>
      </c>
      <c r="C582" s="105">
        <v>5</v>
      </c>
      <c r="D582" s="106" t="s">
        <v>207</v>
      </c>
      <c r="E582" s="117"/>
      <c r="F582" s="107"/>
      <c r="G582" s="117"/>
      <c r="H582" s="118"/>
      <c r="I582" s="12"/>
    </row>
    <row r="583" spans="1:9" s="11" customFormat="1" ht="15.75" customHeight="1">
      <c r="A583" s="109"/>
      <c r="B583" s="109"/>
      <c r="C583" s="109"/>
      <c r="D583" s="110"/>
      <c r="E583" s="111"/>
      <c r="F583" s="112"/>
      <c r="G583" s="111">
        <f>F583-E583</f>
        <v>0</v>
      </c>
      <c r="H583" s="115"/>
      <c r="I583" s="12"/>
    </row>
    <row r="584" spans="1:9" s="11" customFormat="1" ht="15.75" customHeight="1">
      <c r="A584" s="94"/>
      <c r="B584" s="105" t="s">
        <v>200</v>
      </c>
      <c r="C584" s="105">
        <v>6</v>
      </c>
      <c r="D584" s="106" t="s">
        <v>178</v>
      </c>
      <c r="E584" s="117"/>
      <c r="F584" s="107"/>
      <c r="G584" s="117"/>
      <c r="H584" s="118"/>
      <c r="I584" s="12"/>
    </row>
    <row r="585" spans="1:9" s="11" customFormat="1" ht="15.75" customHeight="1">
      <c r="A585" s="109"/>
      <c r="B585" s="109"/>
      <c r="C585" s="109"/>
      <c r="D585" s="110"/>
      <c r="E585" s="111"/>
      <c r="F585" s="112"/>
      <c r="G585" s="111">
        <f>F585-E585</f>
        <v>0</v>
      </c>
      <c r="H585" s="115"/>
      <c r="I585" s="12"/>
    </row>
    <row r="586" spans="1:9" s="11" customFormat="1" ht="15.75" customHeight="1">
      <c r="A586" s="94"/>
      <c r="B586" s="105" t="s">
        <v>203</v>
      </c>
      <c r="C586" s="105">
        <v>7</v>
      </c>
      <c r="D586" s="294" t="s">
        <v>205</v>
      </c>
      <c r="E586" s="294"/>
      <c r="F586" s="294"/>
      <c r="G586" s="294"/>
      <c r="H586" s="118"/>
      <c r="I586" s="12"/>
    </row>
    <row r="587" spans="1:9" s="11" customFormat="1" ht="15.75" customHeight="1">
      <c r="A587" s="109"/>
      <c r="B587" s="109"/>
      <c r="C587" s="109"/>
      <c r="D587" s="110"/>
      <c r="E587" s="111"/>
      <c r="F587" s="112"/>
      <c r="G587" s="111">
        <f>F587-E587</f>
        <v>0</v>
      </c>
      <c r="H587" s="115"/>
      <c r="I587" s="12"/>
    </row>
    <row r="588" spans="1:9" s="11" customFormat="1" ht="15.75" customHeight="1">
      <c r="A588" s="94"/>
      <c r="B588" s="105" t="s">
        <v>204</v>
      </c>
      <c r="C588" s="105">
        <v>8</v>
      </c>
      <c r="D588" s="294" t="s">
        <v>206</v>
      </c>
      <c r="E588" s="294"/>
      <c r="F588" s="294"/>
      <c r="G588" s="294"/>
      <c r="H588" s="118"/>
      <c r="I588" s="12"/>
    </row>
    <row r="589" spans="1:8" s="11" customFormat="1" ht="15.75" customHeight="1">
      <c r="A589" s="175"/>
      <c r="B589" s="175"/>
      <c r="C589" s="175"/>
      <c r="D589" s="178"/>
      <c r="E589" s="173"/>
      <c r="F589" s="174"/>
      <c r="G589" s="111">
        <f>F589-E589</f>
        <v>0</v>
      </c>
      <c r="H589" s="115"/>
    </row>
    <row r="590" spans="1:9" s="18" customFormat="1" ht="16.5" customHeight="1">
      <c r="A590" s="175"/>
      <c r="B590" s="175"/>
      <c r="C590" s="175"/>
      <c r="D590" s="171"/>
      <c r="E590" s="121"/>
      <c r="F590" s="122"/>
      <c r="G590" s="121"/>
      <c r="H590" s="115"/>
      <c r="I590" s="12"/>
    </row>
    <row r="591" spans="1:9" s="18" customFormat="1" ht="16.5" customHeight="1">
      <c r="A591" s="175"/>
      <c r="B591" s="175"/>
      <c r="C591" s="175"/>
      <c r="D591" s="119" t="s">
        <v>109</v>
      </c>
      <c r="E591" s="121">
        <f>E564</f>
        <v>2390</v>
      </c>
      <c r="F591" s="97">
        <f>F564</f>
        <v>2390</v>
      </c>
      <c r="G591" s="121"/>
      <c r="H591" s="171"/>
      <c r="I591" s="12"/>
    </row>
    <row r="592" spans="1:9" s="11" customFormat="1" ht="16.5" customHeight="1">
      <c r="A592" s="217"/>
      <c r="B592" s="217"/>
      <c r="C592" s="217"/>
      <c r="D592" s="119" t="s">
        <v>79</v>
      </c>
      <c r="E592" s="101">
        <f>SUM(E575:E589)</f>
        <v>106478</v>
      </c>
      <c r="F592" s="102">
        <f>SUM(F575)</f>
        <v>103816</v>
      </c>
      <c r="G592" s="101">
        <f>SUM(G575:G589)</f>
        <v>18785</v>
      </c>
      <c r="H592" s="123"/>
      <c r="I592" s="25"/>
    </row>
    <row r="593" spans="1:9" s="11" customFormat="1" ht="16.5" customHeight="1">
      <c r="A593" s="253"/>
      <c r="B593" s="253"/>
      <c r="C593" s="253"/>
      <c r="D593" s="125" t="s">
        <v>210</v>
      </c>
      <c r="E593" s="185"/>
      <c r="F593" s="186">
        <f>SUM(F577:F587)</f>
        <v>21447</v>
      </c>
      <c r="G593" s="185"/>
      <c r="H593" s="128"/>
      <c r="I593" s="25"/>
    </row>
    <row r="594" spans="1:8" s="11" customFormat="1" ht="40.5" customHeight="1">
      <c r="A594" s="129"/>
      <c r="B594" s="129"/>
      <c r="C594" s="129"/>
      <c r="D594" s="130" t="s">
        <v>213</v>
      </c>
      <c r="E594" s="131">
        <f>SUM(E591:E592)</f>
        <v>108868</v>
      </c>
      <c r="F594" s="132">
        <f>SUM(F591:F593)</f>
        <v>127653</v>
      </c>
      <c r="G594" s="131">
        <f>F594-E594</f>
        <v>18785</v>
      </c>
      <c r="H594" s="133"/>
    </row>
    <row r="595" spans="1:9" s="11" customFormat="1" ht="15.75" customHeight="1">
      <c r="A595" s="53"/>
      <c r="B595" s="53"/>
      <c r="C595" s="53"/>
      <c r="D595" s="8"/>
      <c r="E595" s="28"/>
      <c r="F595" s="68"/>
      <c r="G595" s="28"/>
      <c r="H595" s="10"/>
      <c r="I595" s="18"/>
    </row>
    <row r="596" spans="1:9" s="11" customFormat="1" ht="15.75" customHeight="1">
      <c r="A596" s="53"/>
      <c r="B596" s="53"/>
      <c r="C596" s="53"/>
      <c r="D596" s="8"/>
      <c r="E596" s="28"/>
      <c r="F596" s="68"/>
      <c r="G596" s="28"/>
      <c r="H596" s="10"/>
      <c r="I596" s="18"/>
    </row>
    <row r="597" spans="1:9" s="11" customFormat="1" ht="15.75" customHeight="1">
      <c r="A597" s="142" t="s">
        <v>103</v>
      </c>
      <c r="B597" s="142"/>
      <c r="C597" s="142"/>
      <c r="D597" s="145"/>
      <c r="E597" s="143"/>
      <c r="F597" s="144"/>
      <c r="G597" s="143"/>
      <c r="H597" s="145"/>
      <c r="I597" s="18"/>
    </row>
    <row r="598" spans="1:9" s="11" customFormat="1" ht="16.5" customHeight="1">
      <c r="A598" s="254" t="s">
        <v>87</v>
      </c>
      <c r="B598" s="254"/>
      <c r="C598" s="254"/>
      <c r="D598" s="299" t="s">
        <v>157</v>
      </c>
      <c r="E598" s="185"/>
      <c r="F598" s="186"/>
      <c r="G598" s="185"/>
      <c r="H598" s="128"/>
      <c r="I598" s="18"/>
    </row>
    <row r="599" spans="1:9" s="11" customFormat="1" ht="16.5" customHeight="1">
      <c r="A599" s="255" t="s">
        <v>104</v>
      </c>
      <c r="B599" s="256"/>
      <c r="C599" s="256"/>
      <c r="D599" s="300"/>
      <c r="E599" s="240"/>
      <c r="F599" s="241"/>
      <c r="G599" s="240"/>
      <c r="H599" s="257"/>
      <c r="I599" s="18"/>
    </row>
    <row r="600" spans="1:9" s="11" customFormat="1" ht="16.5" customHeight="1">
      <c r="A600" s="245" t="s">
        <v>156</v>
      </c>
      <c r="B600" s="256"/>
      <c r="C600" s="256"/>
      <c r="D600" s="300"/>
      <c r="E600" s="240"/>
      <c r="F600" s="241"/>
      <c r="G600" s="240"/>
      <c r="H600" s="257"/>
      <c r="I600" s="18"/>
    </row>
    <row r="601" spans="1:9" s="11" customFormat="1" ht="16.5" customHeight="1">
      <c r="A601" s="258"/>
      <c r="B601" s="259"/>
      <c r="C601" s="259"/>
      <c r="D601" s="301"/>
      <c r="E601" s="189"/>
      <c r="F601" s="190"/>
      <c r="G601" s="189"/>
      <c r="H601" s="191"/>
      <c r="I601" s="18"/>
    </row>
    <row r="602" spans="1:9" s="11" customFormat="1" ht="16.5" customHeight="1">
      <c r="A602" s="258"/>
      <c r="B602" s="258"/>
      <c r="C602" s="258"/>
      <c r="D602" s="260"/>
      <c r="E602" s="261"/>
      <c r="F602" s="262"/>
      <c r="G602" s="261"/>
      <c r="H602" s="260"/>
      <c r="I602" s="18"/>
    </row>
    <row r="603" spans="1:8" s="55" customFormat="1" ht="33" customHeight="1">
      <c r="A603" s="94"/>
      <c r="B603" s="103" t="s">
        <v>196</v>
      </c>
      <c r="C603" s="103" t="s">
        <v>266</v>
      </c>
      <c r="D603" s="104"/>
      <c r="E603" s="97"/>
      <c r="F603" s="97"/>
      <c r="G603" s="97"/>
      <c r="H603" s="100" t="s">
        <v>2</v>
      </c>
    </row>
    <row r="604" spans="1:8" s="11" customFormat="1" ht="16.5" customHeight="1">
      <c r="A604" s="172"/>
      <c r="B604" s="105" t="s">
        <v>198</v>
      </c>
      <c r="C604" s="105">
        <v>1</v>
      </c>
      <c r="D604" s="106" t="s">
        <v>5</v>
      </c>
      <c r="E604" s="157"/>
      <c r="F604" s="158"/>
      <c r="G604" s="157"/>
      <c r="H604" s="159"/>
    </row>
    <row r="605" spans="1:9" s="11" customFormat="1" ht="50.25" customHeight="1">
      <c r="A605" s="263"/>
      <c r="B605" s="264"/>
      <c r="C605" s="264"/>
      <c r="D605" s="265" t="s">
        <v>195</v>
      </c>
      <c r="E605" s="173">
        <f>36755.32-5605.19</f>
        <v>31150.13</v>
      </c>
      <c r="F605" s="112">
        <f>36755.32-6156.52</f>
        <v>30598.8</v>
      </c>
      <c r="G605" s="111">
        <f>F605-E605</f>
        <v>-551.3300000000017</v>
      </c>
      <c r="H605" s="123" t="s">
        <v>4</v>
      </c>
      <c r="I605" s="18"/>
    </row>
    <row r="606" spans="1:9" s="11" customFormat="1" ht="15.75" customHeight="1">
      <c r="A606" s="94"/>
      <c r="B606" s="105" t="s">
        <v>200</v>
      </c>
      <c r="C606" s="105">
        <v>6</v>
      </c>
      <c r="D606" s="106" t="s">
        <v>178</v>
      </c>
      <c r="E606" s="117"/>
      <c r="F606" s="107"/>
      <c r="G606" s="117"/>
      <c r="H606" s="118"/>
      <c r="I606" s="12"/>
    </row>
    <row r="607" spans="1:9" s="11" customFormat="1" ht="15.75" customHeight="1">
      <c r="A607" s="109"/>
      <c r="B607" s="109"/>
      <c r="C607" s="109"/>
      <c r="D607" s="110"/>
      <c r="E607" s="111">
        <f>157250.32-122232.06</f>
        <v>35018.26000000001</v>
      </c>
      <c r="F607" s="112">
        <f>157250.32-140132.94</f>
        <v>17117.380000000005</v>
      </c>
      <c r="G607" s="111">
        <f>F607-E607</f>
        <v>-17900.880000000005</v>
      </c>
      <c r="H607" s="123" t="s">
        <v>4</v>
      </c>
      <c r="I607" s="12"/>
    </row>
    <row r="608" spans="1:9" s="11" customFormat="1" ht="16.5" customHeight="1">
      <c r="A608" s="266"/>
      <c r="B608" s="266"/>
      <c r="C608" s="266"/>
      <c r="D608" s="100"/>
      <c r="E608" s="101"/>
      <c r="F608" s="102"/>
      <c r="G608" s="101"/>
      <c r="H608" s="123"/>
      <c r="I608" s="18"/>
    </row>
    <row r="609" spans="1:9" s="11" customFormat="1" ht="16.5" customHeight="1">
      <c r="A609" s="267"/>
      <c r="B609" s="267"/>
      <c r="C609" s="267"/>
      <c r="D609" s="125" t="s">
        <v>109</v>
      </c>
      <c r="E609" s="240"/>
      <c r="F609" s="241">
        <v>0</v>
      </c>
      <c r="G609" s="240"/>
      <c r="H609" s="257"/>
      <c r="I609" s="18"/>
    </row>
    <row r="610" spans="1:9" s="11" customFormat="1" ht="16.5" customHeight="1">
      <c r="A610" s="266"/>
      <c r="B610" s="266"/>
      <c r="C610" s="266"/>
      <c r="D610" s="119" t="s">
        <v>79</v>
      </c>
      <c r="E610" s="101"/>
      <c r="F610" s="102">
        <f>F605</f>
        <v>30598.8</v>
      </c>
      <c r="G610" s="101"/>
      <c r="H610" s="123"/>
      <c r="I610" s="18"/>
    </row>
    <row r="611" spans="1:9" s="11" customFormat="1" ht="16.5" customHeight="1">
      <c r="A611" s="266"/>
      <c r="B611" s="266"/>
      <c r="C611" s="266"/>
      <c r="D611" s="119" t="s">
        <v>210</v>
      </c>
      <c r="E611" s="101"/>
      <c r="F611" s="102">
        <f>F607</f>
        <v>17117.380000000005</v>
      </c>
      <c r="G611" s="101"/>
      <c r="H611" s="123"/>
      <c r="I611" s="18"/>
    </row>
    <row r="612" spans="1:8" s="11" customFormat="1" ht="40.5" customHeight="1">
      <c r="A612" s="268"/>
      <c r="B612" s="268"/>
      <c r="C612" s="268"/>
      <c r="D612" s="269" t="s">
        <v>213</v>
      </c>
      <c r="E612" s="270">
        <f>E605+E607</f>
        <v>66168.39000000001</v>
      </c>
      <c r="F612" s="271">
        <f>F605+F607</f>
        <v>47716.18000000001</v>
      </c>
      <c r="G612" s="270">
        <f>F612-E612</f>
        <v>-18452.210000000006</v>
      </c>
      <c r="H612" s="272"/>
    </row>
    <row r="613" spans="1:9" s="11" customFormat="1" ht="16.5" customHeight="1">
      <c r="A613" s="56"/>
      <c r="B613" s="56"/>
      <c r="C613" s="56"/>
      <c r="D613" s="57"/>
      <c r="E613" s="58"/>
      <c r="F613" s="70"/>
      <c r="G613" s="58"/>
      <c r="H613" s="59"/>
      <c r="I613" s="18"/>
    </row>
    <row r="614" spans="1:8" s="18" customFormat="1" ht="15.75" customHeight="1">
      <c r="A614" s="75" t="s">
        <v>211</v>
      </c>
      <c r="B614" s="75"/>
      <c r="C614" s="75"/>
      <c r="D614" s="142"/>
      <c r="E614" s="143"/>
      <c r="F614" s="144"/>
      <c r="G614" s="143"/>
      <c r="H614" s="219"/>
    </row>
    <row r="615" spans="1:8" s="18" customFormat="1" ht="16.5" customHeight="1">
      <c r="A615" s="146" t="s">
        <v>208</v>
      </c>
      <c r="B615" s="146"/>
      <c r="C615" s="146"/>
      <c r="D615" s="297" t="s">
        <v>161</v>
      </c>
      <c r="E615" s="185"/>
      <c r="F615" s="186"/>
      <c r="G615" s="185"/>
      <c r="H615" s="239"/>
    </row>
    <row r="616" spans="1:8" s="18" customFormat="1" ht="16.5" customHeight="1">
      <c r="A616" s="214" t="s">
        <v>209</v>
      </c>
      <c r="B616" s="211"/>
      <c r="C616" s="211"/>
      <c r="D616" s="298"/>
      <c r="E616" s="240"/>
      <c r="F616" s="241"/>
      <c r="G616" s="240"/>
      <c r="H616" s="242"/>
    </row>
    <row r="617" spans="1:8" s="18" customFormat="1" ht="16.5" customHeight="1">
      <c r="A617" s="243"/>
      <c r="B617" s="211"/>
      <c r="C617" s="211"/>
      <c r="D617" s="298"/>
      <c r="E617" s="240"/>
      <c r="F617" s="241"/>
      <c r="G617" s="240"/>
      <c r="H617" s="242"/>
    </row>
    <row r="618" spans="1:8" s="18" customFormat="1" ht="16.5" customHeight="1">
      <c r="A618" s="172"/>
      <c r="B618" s="172"/>
      <c r="C618" s="172"/>
      <c r="D618" s="100"/>
      <c r="E618" s="101"/>
      <c r="F618" s="102"/>
      <c r="G618" s="101"/>
      <c r="H618" s="153"/>
    </row>
    <row r="619" spans="1:8" s="18" customFormat="1" ht="16.5" customHeight="1">
      <c r="A619" s="99"/>
      <c r="B619" s="99"/>
      <c r="C619" s="99"/>
      <c r="D619" s="100" t="s">
        <v>1</v>
      </c>
      <c r="E619" s="101" t="s">
        <v>141</v>
      </c>
      <c r="F619" s="102" t="s">
        <v>141</v>
      </c>
      <c r="G619" s="101" t="s">
        <v>141</v>
      </c>
      <c r="H619" s="273"/>
    </row>
    <row r="620" spans="1:8" s="55" customFormat="1" ht="33" customHeight="1">
      <c r="A620" s="94"/>
      <c r="B620" s="103" t="s">
        <v>196</v>
      </c>
      <c r="C620" s="103" t="s">
        <v>266</v>
      </c>
      <c r="D620" s="104"/>
      <c r="E620" s="97"/>
      <c r="F620" s="97"/>
      <c r="G620" s="97"/>
      <c r="H620" s="104"/>
    </row>
    <row r="621" spans="1:9" s="11" customFormat="1" ht="15.75" customHeight="1">
      <c r="A621" s="94"/>
      <c r="B621" s="105" t="s">
        <v>200</v>
      </c>
      <c r="C621" s="105">
        <v>4</v>
      </c>
      <c r="D621" s="294" t="s">
        <v>202</v>
      </c>
      <c r="E621" s="294"/>
      <c r="F621" s="294"/>
      <c r="G621" s="294"/>
      <c r="H621" s="118"/>
      <c r="I621" s="12"/>
    </row>
    <row r="622" spans="1:9" s="11" customFormat="1" ht="15.75" customHeight="1">
      <c r="A622" s="109"/>
      <c r="B622" s="109"/>
      <c r="C622" s="109"/>
      <c r="D622" s="110"/>
      <c r="E622" s="111">
        <f>4000-4000</f>
        <v>0</v>
      </c>
      <c r="F622" s="112">
        <f>7700-4832.5</f>
        <v>2867.5</v>
      </c>
      <c r="G622" s="111">
        <f>F622-E622</f>
        <v>2867.5</v>
      </c>
      <c r="H622" s="115"/>
      <c r="I622" s="12"/>
    </row>
    <row r="623" spans="1:9" s="11" customFormat="1" ht="15.75" customHeight="1">
      <c r="A623" s="94"/>
      <c r="B623" s="105" t="s">
        <v>203</v>
      </c>
      <c r="C623" s="105">
        <v>7</v>
      </c>
      <c r="D623" s="294" t="s">
        <v>205</v>
      </c>
      <c r="E623" s="294"/>
      <c r="F623" s="294"/>
      <c r="G623" s="294"/>
      <c r="H623" s="118"/>
      <c r="I623" s="12"/>
    </row>
    <row r="624" spans="1:9" s="11" customFormat="1" ht="15.75" customHeight="1">
      <c r="A624" s="109"/>
      <c r="B624" s="109"/>
      <c r="C624" s="109"/>
      <c r="D624" s="110"/>
      <c r="E624" s="111">
        <v>0</v>
      </c>
      <c r="F624" s="112">
        <v>0</v>
      </c>
      <c r="G624" s="111">
        <f>F624-E624</f>
        <v>0</v>
      </c>
      <c r="H624" s="115"/>
      <c r="I624" s="12"/>
    </row>
    <row r="625" spans="1:9" s="11" customFormat="1" ht="15.75" customHeight="1">
      <c r="A625" s="94"/>
      <c r="B625" s="105" t="s">
        <v>204</v>
      </c>
      <c r="C625" s="105">
        <v>8</v>
      </c>
      <c r="D625" s="294" t="s">
        <v>206</v>
      </c>
      <c r="E625" s="294"/>
      <c r="F625" s="294"/>
      <c r="G625" s="294"/>
      <c r="H625" s="118"/>
      <c r="I625" s="12"/>
    </row>
    <row r="626" spans="1:8" s="11" customFormat="1" ht="15.75" customHeight="1">
      <c r="A626" s="175"/>
      <c r="B626" s="175"/>
      <c r="C626" s="175"/>
      <c r="D626" s="178"/>
      <c r="E626" s="173">
        <v>0</v>
      </c>
      <c r="F626" s="112">
        <v>0</v>
      </c>
      <c r="G626" s="111">
        <f>F626-E626</f>
        <v>0</v>
      </c>
      <c r="H626" s="115"/>
    </row>
    <row r="627" spans="1:8" s="18" customFormat="1" ht="16.5" customHeight="1">
      <c r="A627" s="109"/>
      <c r="B627" s="109"/>
      <c r="C627" s="109"/>
      <c r="D627" s="115"/>
      <c r="E627" s="111"/>
      <c r="F627" s="112"/>
      <c r="G627" s="111"/>
      <c r="H627" s="115"/>
    </row>
    <row r="628" spans="1:8" s="18" customFormat="1" ht="16.5" customHeight="1">
      <c r="A628" s="109"/>
      <c r="B628" s="109"/>
      <c r="C628" s="109"/>
      <c r="D628" s="119" t="s">
        <v>109</v>
      </c>
      <c r="E628" s="96">
        <v>0</v>
      </c>
      <c r="F628" s="97">
        <v>0</v>
      </c>
      <c r="G628" s="96">
        <v>0</v>
      </c>
      <c r="H628" s="115"/>
    </row>
    <row r="629" spans="1:8" s="18" customFormat="1" ht="16.5" customHeight="1">
      <c r="A629" s="109"/>
      <c r="B629" s="109"/>
      <c r="C629" s="109"/>
      <c r="D629" s="119" t="s">
        <v>79</v>
      </c>
      <c r="E629" s="96">
        <f>SUM(E621:E626)</f>
        <v>0</v>
      </c>
      <c r="F629" s="97">
        <v>0</v>
      </c>
      <c r="G629" s="96">
        <f>SUM(G621:G626)</f>
        <v>2867.5</v>
      </c>
      <c r="H629" s="115"/>
    </row>
    <row r="630" spans="1:8" s="18" customFormat="1" ht="16.5" customHeight="1">
      <c r="A630" s="140"/>
      <c r="B630" s="140"/>
      <c r="C630" s="140"/>
      <c r="D630" s="125" t="s">
        <v>210</v>
      </c>
      <c r="E630" s="81"/>
      <c r="F630" s="82">
        <f>F622+F624+F626</f>
        <v>2867.5</v>
      </c>
      <c r="G630" s="81"/>
      <c r="H630" s="163"/>
    </row>
    <row r="631" spans="1:8" s="11" customFormat="1" ht="40.5" customHeight="1">
      <c r="A631" s="129"/>
      <c r="B631" s="129"/>
      <c r="C631" s="129"/>
      <c r="D631" s="130" t="s">
        <v>213</v>
      </c>
      <c r="E631" s="131">
        <f>SUM(E628:E629)</f>
        <v>0</v>
      </c>
      <c r="F631" s="132">
        <f>SUM(F628:F630)</f>
        <v>2867.5</v>
      </c>
      <c r="G631" s="131">
        <f>F631-E631</f>
        <v>2867.5</v>
      </c>
      <c r="H631" s="133"/>
    </row>
    <row r="632" spans="1:8" s="11" customFormat="1" ht="40.5" customHeight="1" thickBot="1">
      <c r="A632" s="60"/>
      <c r="B632" s="60"/>
      <c r="C632" s="60"/>
      <c r="D632" s="61"/>
      <c r="E632" s="62"/>
      <c r="F632" s="71"/>
      <c r="G632" s="62"/>
      <c r="H632" s="63"/>
    </row>
    <row r="633" spans="1:9" s="11" customFormat="1" ht="27" customHeight="1">
      <c r="A633" s="274"/>
      <c r="B633" s="274"/>
      <c r="C633" s="274"/>
      <c r="D633" s="275" t="s">
        <v>76</v>
      </c>
      <c r="E633" s="276">
        <f>E591+E551+E525+E498+E447+E401+E348+E310+E264+E213+E160+E136+E83+E48</f>
        <v>1263008.1900000002</v>
      </c>
      <c r="F633" s="277">
        <f>F591+F551+F525+F498+F447+F401+F348+F310+F264+F213+F160+F136+F83+F48</f>
        <v>1325439.1900000002</v>
      </c>
      <c r="G633" s="276">
        <f>G591+G551+G525+G498+G447+G401+G348+G310+G264+G213+G160+G136+G83+G48</f>
        <v>62431</v>
      </c>
      <c r="H633" s="278"/>
      <c r="I633" s="18"/>
    </row>
    <row r="634" spans="1:9" s="11" customFormat="1" ht="22.5" customHeight="1">
      <c r="A634" s="279"/>
      <c r="B634" s="279"/>
      <c r="C634" s="279"/>
      <c r="D634" s="280" t="s">
        <v>77</v>
      </c>
      <c r="E634" s="281">
        <f>E592+E552+E526+E499+E448+E402+E349+E311+E265+E214+E161+E137+E84+E49+E612+E631</f>
        <v>81894753.75</v>
      </c>
      <c r="F634" s="282">
        <f>F592+F552+F526+F499+F448+F402+F349+F311+F265+F214+F161+F137+F84+F49+F610+F629</f>
        <v>15078363.7</v>
      </c>
      <c r="G634" s="281">
        <f>G592+G552+G526+G499+G448+G402+G349+G311+G265+G214+G161+G137+G84+G49+G612+G631</f>
        <v>7168550.199999991</v>
      </c>
      <c r="H634" s="283"/>
      <c r="I634" s="18"/>
    </row>
    <row r="635" spans="1:9" s="11" customFormat="1" ht="27" customHeight="1">
      <c r="A635" s="284"/>
      <c r="B635" s="284"/>
      <c r="C635" s="284"/>
      <c r="D635" s="285" t="s">
        <v>212</v>
      </c>
      <c r="E635" s="286"/>
      <c r="F635" s="282">
        <f>F593+F553+F527+F500+F449+F403+F350+F312+F266+F215+F162+F138+F85+F50+F611+F630</f>
        <v>73952172.63</v>
      </c>
      <c r="G635" s="286"/>
      <c r="H635" s="287"/>
      <c r="I635" s="18"/>
    </row>
    <row r="636" spans="1:9" s="11" customFormat="1" ht="41.25" customHeight="1" thickBot="1">
      <c r="A636" s="288"/>
      <c r="B636" s="288"/>
      <c r="C636" s="288"/>
      <c r="D636" s="289" t="s">
        <v>213</v>
      </c>
      <c r="E636" s="290">
        <f>E633+E634</f>
        <v>83157761.94</v>
      </c>
      <c r="F636" s="291">
        <f>F594+F554+F528+F501+F450+F404+F351+F313+F267+F216+F163+F139+F86+F51+F612+F631</f>
        <v>90355975.51999998</v>
      </c>
      <c r="G636" s="290">
        <f>G633+G634</f>
        <v>7230981.199999991</v>
      </c>
      <c r="H636" s="292"/>
      <c r="I636" s="18"/>
    </row>
    <row r="637" spans="1:9" s="11" customFormat="1" ht="15.75" customHeight="1">
      <c r="A637" s="39"/>
      <c r="B637" s="39"/>
      <c r="C637" s="39"/>
      <c r="D637" s="17"/>
      <c r="E637" s="31"/>
      <c r="F637" s="72"/>
      <c r="G637" s="31"/>
      <c r="H637" s="17"/>
      <c r="I637" s="18"/>
    </row>
    <row r="638" spans="1:8" s="20" customFormat="1" ht="15.75" customHeight="1">
      <c r="A638" s="40"/>
      <c r="B638" s="40"/>
      <c r="C638" s="40"/>
      <c r="D638" s="19"/>
      <c r="E638" s="32"/>
      <c r="F638" s="73"/>
      <c r="G638" s="32"/>
      <c r="H638" s="19"/>
    </row>
    <row r="639" spans="1:8" s="20" customFormat="1" ht="15.75" customHeight="1">
      <c r="A639" s="41"/>
      <c r="B639" s="41"/>
      <c r="C639" s="41"/>
      <c r="D639" s="19"/>
      <c r="E639" s="32"/>
      <c r="F639" s="73"/>
      <c r="G639" s="32"/>
      <c r="H639" s="19"/>
    </row>
    <row r="640" spans="1:8" s="20" customFormat="1" ht="15.75" customHeight="1">
      <c r="A640" s="41"/>
      <c r="B640" s="41"/>
      <c r="C640" s="41"/>
      <c r="D640" s="19"/>
      <c r="E640" s="32"/>
      <c r="F640" s="73"/>
      <c r="G640" s="32"/>
      <c r="H640" s="19"/>
    </row>
    <row r="641" spans="1:8" s="20" customFormat="1" ht="15.75" customHeight="1">
      <c r="A641" s="40"/>
      <c r="B641" s="40"/>
      <c r="C641" s="40"/>
      <c r="D641" s="19"/>
      <c r="E641" s="32"/>
      <c r="F641" s="73"/>
      <c r="G641" s="32"/>
      <c r="H641" s="19"/>
    </row>
    <row r="642" spans="1:8" s="20" customFormat="1" ht="15.75" customHeight="1">
      <c r="A642" s="40"/>
      <c r="B642" s="40"/>
      <c r="C642" s="40"/>
      <c r="D642" s="19"/>
      <c r="E642" s="32"/>
      <c r="F642" s="73"/>
      <c r="G642" s="32"/>
      <c r="H642" s="19"/>
    </row>
    <row r="643" spans="1:8" s="20" customFormat="1" ht="15.75" customHeight="1">
      <c r="A643" s="40"/>
      <c r="B643" s="40"/>
      <c r="C643" s="40"/>
      <c r="D643" s="19"/>
      <c r="E643" s="32"/>
      <c r="F643" s="73"/>
      <c r="G643" s="32"/>
      <c r="H643" s="19"/>
    </row>
  </sheetData>
  <sheetProtection/>
  <mergeCells count="61">
    <mergeCell ref="A5:H5"/>
    <mergeCell ref="A7:H7"/>
    <mergeCell ref="D10:D12"/>
    <mergeCell ref="D55:D56"/>
    <mergeCell ref="D90:D91"/>
    <mergeCell ref="D45:G45"/>
    <mergeCell ref="D39:G39"/>
    <mergeCell ref="D74:G74"/>
    <mergeCell ref="D43:G43"/>
    <mergeCell ref="D78:G78"/>
    <mergeCell ref="H324:H325"/>
    <mergeCell ref="D354:D357"/>
    <mergeCell ref="D261:G261"/>
    <mergeCell ref="H364:H365"/>
    <mergeCell ref="H368:H369"/>
    <mergeCell ref="D408:D410"/>
    <mergeCell ref="D80:G80"/>
    <mergeCell ref="D208:G208"/>
    <mergeCell ref="D337:G337"/>
    <mergeCell ref="D398:G398"/>
    <mergeCell ref="D210:G210"/>
    <mergeCell ref="D253:G253"/>
    <mergeCell ref="D259:G259"/>
    <mergeCell ref="D127:G127"/>
    <mergeCell ref="D131:G131"/>
    <mergeCell ref="D133:G133"/>
    <mergeCell ref="D204:G204"/>
    <mergeCell ref="D142:D143"/>
    <mergeCell ref="D272:D273"/>
    <mergeCell ref="D167:D168"/>
    <mergeCell ref="D220:D223"/>
    <mergeCell ref="A533:A534"/>
    <mergeCell ref="A557:A558"/>
    <mergeCell ref="D557:D558"/>
    <mergeCell ref="A273:A274"/>
    <mergeCell ref="D343:G343"/>
    <mergeCell ref="D345:G345"/>
    <mergeCell ref="D520:G520"/>
    <mergeCell ref="D522:G522"/>
    <mergeCell ref="D504:D507"/>
    <mergeCell ref="D307:G307"/>
    <mergeCell ref="D625:G625"/>
    <mergeCell ref="D580:G580"/>
    <mergeCell ref="D586:G586"/>
    <mergeCell ref="D588:G588"/>
    <mergeCell ref="D495:G495"/>
    <mergeCell ref="D299:G299"/>
    <mergeCell ref="D305:G305"/>
    <mergeCell ref="D598:D601"/>
    <mergeCell ref="D392:G392"/>
    <mergeCell ref="D396:G396"/>
    <mergeCell ref="D621:G621"/>
    <mergeCell ref="D623:G623"/>
    <mergeCell ref="D532:D534"/>
    <mergeCell ref="D438:G438"/>
    <mergeCell ref="D442:G442"/>
    <mergeCell ref="D444:G444"/>
    <mergeCell ref="D491:G491"/>
    <mergeCell ref="D493:G493"/>
    <mergeCell ref="D615:D617"/>
    <mergeCell ref="D455:D457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Wloclawek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e.insadowska</cp:lastModifiedBy>
  <cp:lastPrinted>2016-04-29T05:38:50Z</cp:lastPrinted>
  <dcterms:created xsi:type="dcterms:W3CDTF">2007-11-07T13:04:22Z</dcterms:created>
  <dcterms:modified xsi:type="dcterms:W3CDTF">2016-04-29T05:48:57Z</dcterms:modified>
  <cp:category/>
  <cp:version/>
  <cp:contentType/>
  <cp:contentStatus/>
</cp:coreProperties>
</file>