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0" windowWidth="12120" windowHeight="8820"/>
  </bookViews>
  <sheets>
    <sheet name="Wykaz 2017" sheetId="2" r:id="rId1"/>
  </sheets>
  <calcPr calcId="145621"/>
</workbook>
</file>

<file path=xl/calcChain.xml><?xml version="1.0" encoding="utf-8"?>
<calcChain xmlns="http://schemas.openxmlformats.org/spreadsheetml/2006/main">
  <c r="F625" i="2" l="1"/>
  <c r="F300" i="2"/>
  <c r="F291" i="2" l="1"/>
  <c r="F212" i="2" l="1"/>
  <c r="F213" i="2"/>
  <c r="F47" i="2" l="1"/>
  <c r="F431" i="2"/>
  <c r="F259" i="2"/>
  <c r="F574" i="2"/>
  <c r="F505" i="2"/>
  <c r="F504" i="2"/>
  <c r="F370" i="2" l="1"/>
  <c r="F369" i="2"/>
  <c r="F299" i="2"/>
  <c r="F298" i="2"/>
  <c r="F301" i="2" l="1"/>
  <c r="F260" i="2"/>
  <c r="F162" i="2"/>
  <c r="F137" i="2"/>
  <c r="F136" i="2"/>
  <c r="F89" i="2"/>
  <c r="F88" i="2"/>
  <c r="F48" i="2"/>
  <c r="F416" i="2"/>
  <c r="F594" i="2"/>
  <c r="E594" i="2"/>
  <c r="F593" i="2"/>
  <c r="E593" i="2"/>
  <c r="G591" i="2"/>
  <c r="G594" i="2" s="1"/>
  <c r="G584" i="2"/>
  <c r="G593" i="2" s="1"/>
  <c r="E574" i="2"/>
  <c r="F573" i="2"/>
  <c r="E573" i="2"/>
  <c r="G570" i="2"/>
  <c r="G563" i="2"/>
  <c r="G573" i="2" s="1"/>
  <c r="F313" i="2"/>
  <c r="F503" i="2"/>
  <c r="G504" i="2"/>
  <c r="F626" i="2"/>
  <c r="E624" i="2"/>
  <c r="E626" i="2" s="1"/>
  <c r="E156" i="2"/>
  <c r="G156" i="2" s="1"/>
  <c r="F527" i="2"/>
  <c r="E524" i="2"/>
  <c r="F610" i="2"/>
  <c r="E606" i="2"/>
  <c r="F609" i="2"/>
  <c r="E604" i="2"/>
  <c r="E413" i="2"/>
  <c r="E411" i="2"/>
  <c r="E409" i="2"/>
  <c r="E407" i="2"/>
  <c r="E405" i="2"/>
  <c r="G402" i="2"/>
  <c r="G401" i="2"/>
  <c r="G400" i="2"/>
  <c r="G399" i="2"/>
  <c r="G398" i="2"/>
  <c r="E366" i="2"/>
  <c r="E364" i="2"/>
  <c r="E362" i="2"/>
  <c r="E358" i="2"/>
  <c r="G348" i="2"/>
  <c r="G347" i="2"/>
  <c r="G346" i="2"/>
  <c r="G345" i="2"/>
  <c r="G344" i="2"/>
  <c r="G343" i="2"/>
  <c r="G342" i="2"/>
  <c r="G341" i="2"/>
  <c r="G360" i="2"/>
  <c r="E288" i="2"/>
  <c r="G285" i="2"/>
  <c r="G284" i="2"/>
  <c r="E254" i="2"/>
  <c r="E250" i="2"/>
  <c r="G243" i="2"/>
  <c r="G242" i="2"/>
  <c r="G241" i="2"/>
  <c r="G240" i="2"/>
  <c r="G239" i="2"/>
  <c r="G238" i="2"/>
  <c r="G236" i="2"/>
  <c r="G235" i="2"/>
  <c r="G234" i="2"/>
  <c r="E246" i="2"/>
  <c r="E248" i="2"/>
  <c r="G248" i="2" s="1"/>
  <c r="G256" i="2"/>
  <c r="G252" i="2"/>
  <c r="E212" i="2"/>
  <c r="G203" i="2"/>
  <c r="G209" i="2"/>
  <c r="G207" i="2"/>
  <c r="G205" i="2"/>
  <c r="G201" i="2"/>
  <c r="G199" i="2"/>
  <c r="G197" i="2"/>
  <c r="E136" i="2"/>
  <c r="G133" i="2"/>
  <c r="G131" i="2"/>
  <c r="G129" i="2"/>
  <c r="E88" i="2"/>
  <c r="E90" i="2" s="1"/>
  <c r="G85" i="2"/>
  <c r="G83" i="2"/>
  <c r="G81" i="2"/>
  <c r="G79" i="2"/>
  <c r="G77" i="2"/>
  <c r="G123" i="2"/>
  <c r="E47" i="2"/>
  <c r="G44" i="2"/>
  <c r="G42" i="2"/>
  <c r="G36" i="2"/>
  <c r="G34" i="2"/>
  <c r="F553" i="2"/>
  <c r="E553" i="2"/>
  <c r="G549" i="2"/>
  <c r="F541" i="2"/>
  <c r="E541" i="2"/>
  <c r="E552" i="2" s="1"/>
  <c r="G517" i="2"/>
  <c r="G503" i="2"/>
  <c r="E503" i="2"/>
  <c r="E431" i="2"/>
  <c r="F383" i="2"/>
  <c r="F415" i="2" s="1"/>
  <c r="E383" i="2"/>
  <c r="E415" i="2" s="1"/>
  <c r="G356" i="2"/>
  <c r="G355" i="2"/>
  <c r="G354" i="2"/>
  <c r="G353" i="2"/>
  <c r="G352" i="2"/>
  <c r="G351" i="2"/>
  <c r="G350" i="2"/>
  <c r="E313" i="2"/>
  <c r="E368" i="2" s="1"/>
  <c r="E298" i="2"/>
  <c r="G270" i="2"/>
  <c r="G298" i="2" s="1"/>
  <c r="F258" i="2"/>
  <c r="E258" i="2"/>
  <c r="G227" i="2"/>
  <c r="G258" i="2" s="1"/>
  <c r="F211" i="2"/>
  <c r="E211" i="2"/>
  <c r="G195" i="2"/>
  <c r="G176" i="2"/>
  <c r="G211" i="2" s="1"/>
  <c r="F161" i="2"/>
  <c r="E161" i="2"/>
  <c r="G149" i="2"/>
  <c r="G161" i="2" s="1"/>
  <c r="F135" i="2"/>
  <c r="E135" i="2"/>
  <c r="G126" i="2"/>
  <c r="G125" i="2"/>
  <c r="G122" i="2"/>
  <c r="G121" i="2"/>
  <c r="G119" i="2"/>
  <c r="G118" i="2"/>
  <c r="G117" i="2"/>
  <c r="G116" i="2"/>
  <c r="G115" i="2"/>
  <c r="G114" i="2"/>
  <c r="G113" i="2"/>
  <c r="G102" i="2"/>
  <c r="G75" i="2"/>
  <c r="G74" i="2"/>
  <c r="G72" i="2"/>
  <c r="G71" i="2"/>
  <c r="G70" i="2"/>
  <c r="G69" i="2"/>
  <c r="G68" i="2"/>
  <c r="G67" i="2"/>
  <c r="G66" i="2"/>
  <c r="F46" i="2"/>
  <c r="E46" i="2"/>
  <c r="G32" i="2"/>
  <c r="G31" i="2"/>
  <c r="G30" i="2"/>
  <c r="G29" i="2"/>
  <c r="G27" i="2"/>
  <c r="G26" i="2"/>
  <c r="G25" i="2"/>
  <c r="G24" i="2"/>
  <c r="G13" i="2"/>
  <c r="G46" i="2" s="1"/>
  <c r="F629" i="2" l="1"/>
  <c r="E596" i="2"/>
  <c r="F49" i="2"/>
  <c r="F596" i="2"/>
  <c r="G596" i="2" s="1"/>
  <c r="E576" i="2"/>
  <c r="G574" i="2"/>
  <c r="F576" i="2"/>
  <c r="F611" i="2"/>
  <c r="G358" i="2"/>
  <c r="G362" i="2"/>
  <c r="G405" i="2"/>
  <c r="G407" i="2"/>
  <c r="G409" i="2"/>
  <c r="G411" i="2"/>
  <c r="G413" i="2"/>
  <c r="E504" i="2"/>
  <c r="E506" i="2" s="1"/>
  <c r="G604" i="2"/>
  <c r="G606" i="2"/>
  <c r="E299" i="2"/>
  <c r="E301" i="2" s="1"/>
  <c r="E214" i="2"/>
  <c r="G553" i="2"/>
  <c r="G212" i="2"/>
  <c r="E611" i="2"/>
  <c r="G431" i="2"/>
  <c r="G383" i="2"/>
  <c r="G415" i="2" s="1"/>
  <c r="G47" i="2"/>
  <c r="G135" i="2"/>
  <c r="F214" i="2"/>
  <c r="G313" i="2"/>
  <c r="G368" i="2" s="1"/>
  <c r="E555" i="2"/>
  <c r="E259" i="2"/>
  <c r="E261" i="2" s="1"/>
  <c r="E369" i="2"/>
  <c r="E371" i="2" s="1"/>
  <c r="F371" i="2"/>
  <c r="G366" i="2"/>
  <c r="G524" i="2"/>
  <c r="G136" i="2"/>
  <c r="E527" i="2"/>
  <c r="E529" i="2" s="1"/>
  <c r="E138" i="2"/>
  <c r="F164" i="2"/>
  <c r="G541" i="2"/>
  <c r="E49" i="2"/>
  <c r="G246" i="2"/>
  <c r="G250" i="2"/>
  <c r="G254" i="2"/>
  <c r="G288" i="2"/>
  <c r="G364" i="2"/>
  <c r="E416" i="2"/>
  <c r="E418" i="2" s="1"/>
  <c r="F529" i="2"/>
  <c r="G162" i="2"/>
  <c r="G626" i="2"/>
  <c r="E628" i="2"/>
  <c r="F552" i="2"/>
  <c r="F628" i="2" s="1"/>
  <c r="G621" i="2"/>
  <c r="G624" i="2" s="1"/>
  <c r="F261" i="2"/>
  <c r="E162" i="2"/>
  <c r="E164" i="2" s="1"/>
  <c r="F138" i="2"/>
  <c r="F417" i="2"/>
  <c r="F90" i="2"/>
  <c r="G90" i="2" s="1"/>
  <c r="G88" i="2"/>
  <c r="F418" i="2" l="1"/>
  <c r="G418" i="2" s="1"/>
  <c r="F630" i="2"/>
  <c r="F506" i="2"/>
  <c r="G506" i="2" s="1"/>
  <c r="G576" i="2"/>
  <c r="G527" i="2"/>
  <c r="G529" i="2"/>
  <c r="G301" i="2"/>
  <c r="G611" i="2"/>
  <c r="G299" i="2"/>
  <c r="G416" i="2"/>
  <c r="G214" i="2"/>
  <c r="G49" i="2"/>
  <c r="G164" i="2"/>
  <c r="G369" i="2"/>
  <c r="G371" i="2"/>
  <c r="G259" i="2"/>
  <c r="G138" i="2"/>
  <c r="G261" i="2"/>
  <c r="G552" i="2"/>
  <c r="G628" i="2" s="1"/>
  <c r="F555" i="2"/>
  <c r="G555" i="2" s="1"/>
  <c r="E629" i="2"/>
  <c r="E631" i="2" s="1"/>
  <c r="F631" i="2" l="1"/>
  <c r="G629" i="2"/>
  <c r="G631" i="2" s="1"/>
</calcChain>
</file>

<file path=xl/sharedStrings.xml><?xml version="1.0" encoding="utf-8"?>
<sst xmlns="http://schemas.openxmlformats.org/spreadsheetml/2006/main" count="854" uniqueCount="312">
  <si>
    <t>Tabela 1</t>
  </si>
  <si>
    <t>Wyszczególnienie składników</t>
  </si>
  <si>
    <t xml:space="preserve">forma władania </t>
  </si>
  <si>
    <t>Grunty</t>
  </si>
  <si>
    <t>własność powiatu</t>
  </si>
  <si>
    <t>Budynki i budowle</t>
  </si>
  <si>
    <t>Tabela 2</t>
  </si>
  <si>
    <t xml:space="preserve">Zespół Szkół w Lubrańcu </t>
  </si>
  <si>
    <t>budynek szkoły - ul. Brzeska 51</t>
  </si>
  <si>
    <t>budynek mieszkalny - ul. Brzeska 51</t>
  </si>
  <si>
    <t>budynek gospodarczy- ul. Brzeska 51</t>
  </si>
  <si>
    <t>szatnia- ul. Brzeska 51</t>
  </si>
  <si>
    <t xml:space="preserve">sala gimnastyczna </t>
  </si>
  <si>
    <t>ogrodzenie- ul. Brzeska 51</t>
  </si>
  <si>
    <t>nawierzchnie- ul. Brzeska 51</t>
  </si>
  <si>
    <t>Tabela 3</t>
  </si>
  <si>
    <t>Lokal użytkowy nr 2</t>
  </si>
  <si>
    <t xml:space="preserve">udział wynoszący 1333/5591 części </t>
  </si>
  <si>
    <t>w trwałym zarządzie jednostki</t>
  </si>
  <si>
    <t>budynek szkoły</t>
  </si>
  <si>
    <t>budynek gospodarczy</t>
  </si>
  <si>
    <t>budynek główny</t>
  </si>
  <si>
    <t>garaż</t>
  </si>
  <si>
    <t>drogi i chodniki</t>
  </si>
  <si>
    <t xml:space="preserve">oświetlenie </t>
  </si>
  <si>
    <t>ogrodzenie</t>
  </si>
  <si>
    <t>oczyszczalnia biologiczna</t>
  </si>
  <si>
    <t>Tabela 5</t>
  </si>
  <si>
    <t>budynek administracyjny (pałac)</t>
  </si>
  <si>
    <t>budynek sali terapii</t>
  </si>
  <si>
    <t>budynek garaży</t>
  </si>
  <si>
    <t>budynek kostnicy</t>
  </si>
  <si>
    <t>budynek pralni mechanicznej</t>
  </si>
  <si>
    <t>budynek dozorcówki</t>
  </si>
  <si>
    <t>budynek agregatorowni</t>
  </si>
  <si>
    <t xml:space="preserve">sieć zewnętrzna wod-kan, telefoniczna </t>
  </si>
  <si>
    <t>oświetlenie zewn. energetyczne</t>
  </si>
  <si>
    <t>ogrodzenie z siatką, bramami</t>
  </si>
  <si>
    <t>Tabela 6</t>
  </si>
  <si>
    <t>garaże</t>
  </si>
  <si>
    <t>budynek mieszkalny stary</t>
  </si>
  <si>
    <t>kotłownia</t>
  </si>
  <si>
    <t xml:space="preserve">budynek szkolny stary </t>
  </si>
  <si>
    <t>budynek szkolny nowy</t>
  </si>
  <si>
    <t>piwnica</t>
  </si>
  <si>
    <t>boisko szkolne</t>
  </si>
  <si>
    <t>Tabela 7</t>
  </si>
  <si>
    <t>Tabela 8</t>
  </si>
  <si>
    <t>budynek administracyjny</t>
  </si>
  <si>
    <t>rozdzielnia elektryczna</t>
  </si>
  <si>
    <t>wodociąg</t>
  </si>
  <si>
    <t>chodniki</t>
  </si>
  <si>
    <t>bariera ochronna</t>
  </si>
  <si>
    <t>drogi</t>
  </si>
  <si>
    <t>Tabela 10</t>
  </si>
  <si>
    <t xml:space="preserve">w trwałym zarządzie jednostki </t>
  </si>
  <si>
    <t xml:space="preserve">budynki i budowle </t>
  </si>
  <si>
    <t>Włocławek ul. Kapitulna 22a dz. nr 5/26</t>
  </si>
  <si>
    <t xml:space="preserve">budynek </t>
  </si>
  <si>
    <t>ogrodzenie i chodnik</t>
  </si>
  <si>
    <t>ogrodzenie i utwardzenie terenu</t>
  </si>
  <si>
    <t>ogrodzenie terenu</t>
  </si>
  <si>
    <t>łącznik</t>
  </si>
  <si>
    <t xml:space="preserve">okna - wymiana w w/w budynku </t>
  </si>
  <si>
    <t>Most w Nowej Wsi</t>
  </si>
  <si>
    <t>Boisko - Orlik 2012</t>
  </si>
  <si>
    <t>kapitalny remont</t>
  </si>
  <si>
    <t>Ogółem wartość gruntów:</t>
  </si>
  <si>
    <t>Ogółem wartość budynków i budowli:</t>
  </si>
  <si>
    <t>Wjazd-parking</t>
  </si>
  <si>
    <t>Razem wartość budynków i budowli:</t>
  </si>
  <si>
    <t>Tabela 4</t>
  </si>
  <si>
    <t>bud. mieszkańców domu z zapleczem</t>
  </si>
  <si>
    <t>Tabela 9</t>
  </si>
  <si>
    <t>Tabela 11</t>
  </si>
  <si>
    <t>Tabela 12</t>
  </si>
  <si>
    <t>Tabela 13</t>
  </si>
  <si>
    <t>Tabela 14</t>
  </si>
  <si>
    <t xml:space="preserve">Dom Pomocy Społecznej </t>
  </si>
  <si>
    <t>w Kurowie</t>
  </si>
  <si>
    <t>w Wilkowiczkach</t>
  </si>
  <si>
    <t xml:space="preserve">Powiatowy Urząd Pracy </t>
  </si>
  <si>
    <t xml:space="preserve">we Włocławku </t>
  </si>
  <si>
    <t>kotłownia olejowa</t>
  </si>
  <si>
    <t xml:space="preserve">Starostwo Powiatowe </t>
  </si>
  <si>
    <t xml:space="preserve">Powiatowe Centrum Pomocy </t>
  </si>
  <si>
    <t>Rodzinie we Włocławku</t>
  </si>
  <si>
    <t>Poradnia Psychologiczno</t>
  </si>
  <si>
    <t>Pedagogiczna w Lubieniu Kujawskim</t>
  </si>
  <si>
    <t xml:space="preserve">Powiatowy Zarząd Dróg </t>
  </si>
  <si>
    <t>Zespół Szkół w Lubrańcu</t>
  </si>
  <si>
    <t>Zespół Szkół w Izbicy</t>
  </si>
  <si>
    <t>Tabela 15</t>
  </si>
  <si>
    <t>w Rzeżewie</t>
  </si>
  <si>
    <t>dz. PCPR 82</t>
  </si>
  <si>
    <t>rurociągi sieci ciepłowniczej</t>
  </si>
  <si>
    <t>Grunty - ujęte w Starostwie Powiatowym</t>
  </si>
  <si>
    <t>garaż magazynowe</t>
  </si>
  <si>
    <t>Razem wartość gruntów:</t>
  </si>
  <si>
    <t>Udział: 1333/5591</t>
  </si>
  <si>
    <t>Powierzchnia: 0,0655 ha</t>
  </si>
  <si>
    <t>Księga wieczysta: WL1W/00060615/7</t>
  </si>
  <si>
    <t>Lubień Kujawski ul.Wojska Polskiego 18</t>
  </si>
  <si>
    <t xml:space="preserve">Kurowo Parcele </t>
  </si>
  <si>
    <t>Udział:1/1</t>
  </si>
  <si>
    <t>Powierzchnia: 1,3300 ha</t>
  </si>
  <si>
    <t>Działka: 45/4</t>
  </si>
  <si>
    <t>Działka: 44</t>
  </si>
  <si>
    <t>Powierzchnia: 0,1469 ha</t>
  </si>
  <si>
    <t>Działka: 127/1</t>
  </si>
  <si>
    <t>Udział: 6166/50797</t>
  </si>
  <si>
    <t>Powierzchnia 0,1310 ha</t>
  </si>
  <si>
    <t>Działka 127/2</t>
  </si>
  <si>
    <t>Udział: 1/1</t>
  </si>
  <si>
    <t>Powierzchnia 4,8090 ha</t>
  </si>
  <si>
    <t>Księga Wieczysta WL1W/00059698/2</t>
  </si>
  <si>
    <t>ul. Brzeska 51</t>
  </si>
  <si>
    <t>Działka 78</t>
  </si>
  <si>
    <t>Udział: 1512/2649</t>
  </si>
  <si>
    <t>Kujawskiej</t>
  </si>
  <si>
    <t>we Włocławku z/s w Jarantowicach</t>
  </si>
  <si>
    <t>Zespół Szkół im. Wł. Reymonta w Chodczu</t>
  </si>
  <si>
    <t>dz. Lubraniec 216</t>
  </si>
  <si>
    <t>dz. Izbica Kujawska 78</t>
  </si>
  <si>
    <t>dz. W-ek ul. Cyganka 28 (86/4)</t>
  </si>
  <si>
    <t>dz. W-ek  ul. Cyganka 28 (86/8)</t>
  </si>
  <si>
    <t>Regon: 910281049</t>
  </si>
  <si>
    <t>Regon: 000213724</t>
  </si>
  <si>
    <t>Regon: 000811840</t>
  </si>
  <si>
    <t>Regon: 000237593</t>
  </si>
  <si>
    <t>Regon: 000866840</t>
  </si>
  <si>
    <t>Regon: 910266038</t>
  </si>
  <si>
    <t>Regon: 910870136</t>
  </si>
  <si>
    <t>Regon: 911255663</t>
  </si>
  <si>
    <t>Regon: 000296762</t>
  </si>
  <si>
    <t>Regon: 910933109</t>
  </si>
  <si>
    <t>Regon: 910868553</t>
  </si>
  <si>
    <t>Regon: 005870438</t>
  </si>
  <si>
    <t>Regon: 001388992</t>
  </si>
  <si>
    <t>Regon: 910506117</t>
  </si>
  <si>
    <t>PKD: 8730Z - POMOC SPOŁECZNA Z ZAKWATEROWANIEM DLA OSÓB W PODESZŁYM WIEKU I OSÓB NIEPEŁNOSPRAWNYCH</t>
  </si>
  <si>
    <t>PKD: 8560Z - DZIAŁALNOŚĆ WSPOMAGAJĄCA EDUKACJĘ</t>
  </si>
  <si>
    <t>PKD: 8790Z - POZOSTAŁA POMOC SPOŁECZNA Z ZAKWATEROWANIEM</t>
  </si>
  <si>
    <t>PKD: 4211Z - ROBOTY ZWIĄZANE Z BUDOWĄ DRÓG I AUTOSTRAD</t>
  </si>
  <si>
    <t>PKD: 8413Z - KIEROWANIE W ZAKRESIE EFEKTYWNOŚCI GOSPODAROWANIA</t>
  </si>
  <si>
    <t>PKD: 8411Z - KIEROWANIE PODSTAWOWYMI RODZAJAMI DZIAŁALNOŚCI PUBLICZNEJ</t>
  </si>
  <si>
    <t>PKD: 8899Z - POZOSTAŁA POMOC SPOŁECZNA BEZ ZAKWATEROWANIA, GDZIE INDZIEJ NIESKLASYFIKOWANA</t>
  </si>
  <si>
    <t>Budynek szkolny</t>
  </si>
  <si>
    <t>Budynek szkolno - mieszkalny</t>
  </si>
  <si>
    <t>Warsztaty szkolne na ul. Nowa</t>
  </si>
  <si>
    <t>Bin - magazyn na zboże</t>
  </si>
  <si>
    <t>kapitalny remont głównego korytarza</t>
  </si>
  <si>
    <t>pomieszczenie socjalne</t>
  </si>
  <si>
    <t>parking</t>
  </si>
  <si>
    <t>w Kowalu</t>
  </si>
  <si>
    <t>ogrodzenie z elementami murowanymi 120 mb</t>
  </si>
  <si>
    <t>Jednostki organizacyjne powiatu włocławskiego nie posiadające osobowości prawnej.</t>
  </si>
  <si>
    <t>RÓŻNICE</t>
  </si>
  <si>
    <t>Wartość gruntu</t>
  </si>
  <si>
    <t>Urządzenia techniczne</t>
  </si>
  <si>
    <t>Kowal dz. 781/2</t>
  </si>
  <si>
    <t>Kowal dz. 781/1</t>
  </si>
  <si>
    <t>Kowal dz. 781/3</t>
  </si>
  <si>
    <t xml:space="preserve">Kowal dz. 782 </t>
  </si>
  <si>
    <t>Choceń dz. nr 472</t>
  </si>
  <si>
    <t>Wiata z garażem metalowym</t>
  </si>
  <si>
    <t>Udział: 3/8</t>
  </si>
  <si>
    <t>Włocławek ul. Kapitulna 24 dz. nr 5/24</t>
  </si>
  <si>
    <t>Włocławek ul. Wysoka 2 dz. nr 5/22</t>
  </si>
  <si>
    <t>dz. nr 82 - W-ek ul. Brzeska</t>
  </si>
  <si>
    <t>pozycja w bilansie</t>
  </si>
  <si>
    <t>A.II.1.1</t>
  </si>
  <si>
    <t>A.II.1.2</t>
  </si>
  <si>
    <t>Obiekty inżynierii lądowej i wodnej</t>
  </si>
  <si>
    <t>A.II.1.3</t>
  </si>
  <si>
    <t>Kotły i maszyny energetyczne</t>
  </si>
  <si>
    <t>Maszyny, urzadzenia i aparaty ogólnego zastosowania</t>
  </si>
  <si>
    <t>A.II.1.4</t>
  </si>
  <si>
    <t>A.II.1.5</t>
  </si>
  <si>
    <t>Środki transportu</t>
  </si>
  <si>
    <t>Narzędzia, przyrządy, ruchomości i wyposażenie, gdzie indziej niesklasyfikowane</t>
  </si>
  <si>
    <t>Maszyny, urzadzenia i aparaty specjalistyczne</t>
  </si>
  <si>
    <t xml:space="preserve">Powiatowy Inspektorat </t>
  </si>
  <si>
    <t>Nadzoru Budowlanego</t>
  </si>
  <si>
    <t>Razem wartość pozostałego mienia:</t>
  </si>
  <si>
    <t>Tabela 16</t>
  </si>
  <si>
    <t>Ogółem wartość pozostałego mienia:</t>
  </si>
  <si>
    <t>Całkowita wartość gruntów, budynków i budowli oraz pozostałego mienia powiatu:</t>
  </si>
  <si>
    <t>Powierzchnia: 1,1560 ha</t>
  </si>
  <si>
    <t>Księga Wieczysta: WL1R/00027357/3</t>
  </si>
  <si>
    <t>Powierzchnia: 0,0099 ha</t>
  </si>
  <si>
    <t>Księga Wieczysta: WL1W/00059699/9</t>
  </si>
  <si>
    <t>Udział: 781/1</t>
  </si>
  <si>
    <t>Powierzchnia: 0,4207 ha</t>
  </si>
  <si>
    <t>Księga Wieczysta: WL1W/00046882/5</t>
  </si>
  <si>
    <t>Powierzchnia: 0,1149 ha</t>
  </si>
  <si>
    <t>Księga Wieczysta: WL1W/00009069/9</t>
  </si>
  <si>
    <t>Powierzchnia: 0,0304 ha</t>
  </si>
  <si>
    <t>Księga Wieczysta:  WL1W/00009069/9</t>
  </si>
  <si>
    <t>Powierzchnia: 0,1969 ha</t>
  </si>
  <si>
    <t>Księga Wieczysta: WL1W/00008808/5</t>
  </si>
  <si>
    <t>Powierzchnia: 2,1103 ha</t>
  </si>
  <si>
    <t>Księga Wieczysta: WL1W/00047949/0</t>
  </si>
  <si>
    <t xml:space="preserve">Chodecz dz. nr 371 </t>
  </si>
  <si>
    <t>Powierzchnia: 0,0480 ha</t>
  </si>
  <si>
    <t>Księga Wieczysta: WL1W/00019856/6</t>
  </si>
  <si>
    <t>Powierzchnia: 0,1131 ha</t>
  </si>
  <si>
    <t>Powierzchnia: 1,5444 ha</t>
  </si>
  <si>
    <t>Powierzchnia: 0,0095 ha</t>
  </si>
  <si>
    <t>Księga Wieczysta: WL1W/00059994/7</t>
  </si>
  <si>
    <t>Powierzchnia: 0,0538 ha</t>
  </si>
  <si>
    <t>Powierzchnia: 0,1260 ha</t>
  </si>
  <si>
    <t>Księga Wieczysta: WL1W/00066429/8</t>
  </si>
  <si>
    <t>Powierzchnia: 0,0093 ha</t>
  </si>
  <si>
    <t>Księga Wieczysta: WL1W/00063857/6</t>
  </si>
  <si>
    <t>Powierzchnia: 0,1979 ha</t>
  </si>
  <si>
    <t>Powierzchnia: 1,0937 ha</t>
  </si>
  <si>
    <t>Księga Wieczysta: WL1W/00060004/1</t>
  </si>
  <si>
    <t>Powierzchnia: 0,0548 ha</t>
  </si>
  <si>
    <t>Księga Wieczysta: WL1W/00002704/4</t>
  </si>
  <si>
    <t>Udział: 2425/2675</t>
  </si>
  <si>
    <t>remont (adaptacja) pom. w piwnicy</t>
  </si>
  <si>
    <t>sygnalizacja świetlna w miejsc. Kruszyn</t>
  </si>
  <si>
    <t>budynek - składnica akt</t>
  </si>
  <si>
    <t>we Włocławku ul. Cyganka 28</t>
  </si>
  <si>
    <t>dz. 89/1</t>
  </si>
  <si>
    <t>dz. 89/11</t>
  </si>
  <si>
    <t>Powierzchnia: 0,4695 ha</t>
  </si>
  <si>
    <t>Powierzchnia: 0,2053 ha</t>
  </si>
  <si>
    <t>dz. 89/13</t>
  </si>
  <si>
    <t>dz. 89/9</t>
  </si>
  <si>
    <t>Powierzchnia: 6,3032 ha</t>
  </si>
  <si>
    <t>dz. 91</t>
  </si>
  <si>
    <t>Powierzchnia: 1,14 ha</t>
  </si>
  <si>
    <t>Pałac (Brzezie)</t>
  </si>
  <si>
    <t>Garaż (Brzezie)</t>
  </si>
  <si>
    <t>Kotłownia (Brzezie)</t>
  </si>
  <si>
    <t>Budynek mieszkalny (Brzezie)</t>
  </si>
  <si>
    <t>Budynek internatu (Brzezie)</t>
  </si>
  <si>
    <t>Budynek Starostwa</t>
  </si>
  <si>
    <t>Grunty pozostałe</t>
  </si>
  <si>
    <t>dz. nr 6/4</t>
  </si>
  <si>
    <t>dz. nr 6/3</t>
  </si>
  <si>
    <t>Powierzchnia: 0,0315 ha</t>
  </si>
  <si>
    <t>Powierzchnia: 0,0301 ha</t>
  </si>
  <si>
    <t>Powierzchnia: 0,1233 ha</t>
  </si>
  <si>
    <t>dz. nr 6/5</t>
  </si>
  <si>
    <t>dz. nr 6/11</t>
  </si>
  <si>
    <t>dz. nr 6/13</t>
  </si>
  <si>
    <t>dz. nr 6/14</t>
  </si>
  <si>
    <t>dz. nr 6/9</t>
  </si>
  <si>
    <t>Księga Wieczysta do ww. działek: WL1W/00000836/4</t>
  </si>
  <si>
    <t>Powierzchnia: 1,7855 ha</t>
  </si>
  <si>
    <t>Powierzchnia: 0,0209 ha</t>
  </si>
  <si>
    <t>(wartość gruntów uwzględniona przy Starostwie Powiatowym we Włocławku)</t>
  </si>
  <si>
    <t>Księga Wieczysta: WL1W/00001686/4</t>
  </si>
  <si>
    <t>Działka: 425/11</t>
  </si>
  <si>
    <t>Księga wieczysta: WL1W/00060927/7</t>
  </si>
  <si>
    <t xml:space="preserve">Placówka Opiekuńczo-Wychowawcza "Jaś" w Brzeziu </t>
  </si>
  <si>
    <t>Brzezie dz. Nr 89/12</t>
  </si>
  <si>
    <t>Powierzchnia: 0,2733 ha</t>
  </si>
  <si>
    <t>Budynek mieszkalny</t>
  </si>
  <si>
    <t xml:space="preserve">Placówka Opiekuńczo-Wychowawcza "Małgosia" w Brzeziu </t>
  </si>
  <si>
    <t>Regon: 365597920</t>
  </si>
  <si>
    <t>Brzezie dz. Nr 89/10</t>
  </si>
  <si>
    <t>Powierzchnia: 0,4612 ha</t>
  </si>
  <si>
    <t>dz. nr 148/5, 149/5, 149/7</t>
  </si>
  <si>
    <t>Powierzchnia: 0,1637 ha</t>
  </si>
  <si>
    <t>Księga Wieczysta: WL1W/00056620/4</t>
  </si>
  <si>
    <t>dz. 505</t>
  </si>
  <si>
    <t>Powierzchnia: 0,4967 ha</t>
  </si>
  <si>
    <t>Księga Wieczysta: WL1W/00052070/5</t>
  </si>
  <si>
    <t>Park</t>
  </si>
  <si>
    <t>Księga Wieczysta: WL1W/00049132/4</t>
  </si>
  <si>
    <t>Ksiega wieczysta: WL1W/00053358/5</t>
  </si>
  <si>
    <t>Księga Wieczysta: WL1W/00068020/5</t>
  </si>
  <si>
    <t>archwium</t>
  </si>
  <si>
    <t>Symbol KŚT</t>
  </si>
  <si>
    <t>Maszyny,urządzenia i aparaty specjalistyczne</t>
  </si>
  <si>
    <t>Informacja o stanie mienia komunalnego na dzień 30 września 2017 r.</t>
  </si>
  <si>
    <t>Trwały zarząd</t>
  </si>
  <si>
    <t xml:space="preserve">Grunty </t>
  </si>
  <si>
    <t>Działka 216</t>
  </si>
  <si>
    <t>Powierzchnia 1,0937 ha</t>
  </si>
  <si>
    <t>Księga Wieczysta WL1W/00060004/1</t>
  </si>
  <si>
    <t>inne grunty - powierzchnia: 20,536 ha</t>
  </si>
  <si>
    <t xml:space="preserve">Samochod OPEL VIVARO </t>
  </si>
  <si>
    <t>wartość w zł</t>
  </si>
  <si>
    <t>dz. 305/3, 307/4, 307/6, 307/7, 307/8, 307/9, 307/10, 307/11, 307/12, 307/13, 307/14, 307/15</t>
  </si>
  <si>
    <t>Powierzchnia: 4,4356 ha</t>
  </si>
  <si>
    <t>Księga Wieczysta: WL1W/00060003/4</t>
  </si>
  <si>
    <t xml:space="preserve">Budynek mieszkalny "Ostoja" </t>
  </si>
  <si>
    <t>Budynek mieszkalny "Przystań"</t>
  </si>
  <si>
    <t>Kocioł OT55210z palnikiem</t>
  </si>
  <si>
    <t>własność powiatu/                                   w posiadaniu jednostki</t>
  </si>
  <si>
    <t>Kocioł co KW-GR-170</t>
  </si>
  <si>
    <t>własność powiatu/                                    w posiadaniu jednostki</t>
  </si>
  <si>
    <t>Toyota Avensis</t>
  </si>
  <si>
    <t>Volkswagen Lubień Kuj</t>
  </si>
  <si>
    <t>Plac zabaw</t>
  </si>
  <si>
    <t>Dot. budowanego w 2004r obiektu dla osób niepełnosprawnych (za 2 łazienki)</t>
  </si>
  <si>
    <t>zestaw komputerowy</t>
  </si>
  <si>
    <t>Marysin 30, 87-890 Lubraniec</t>
  </si>
  <si>
    <t xml:space="preserve"> Lubrańcu-Marysinie</t>
  </si>
  <si>
    <t>Sieć kanalizacyjna</t>
  </si>
  <si>
    <t>trwały zarząd na udziale Powiatu Włocławskiego</t>
  </si>
  <si>
    <t>ul. Nowomiejska 5</t>
  </si>
  <si>
    <t>Wilkowiczki 25                                                                                87-850 Choceń</t>
  </si>
  <si>
    <t>własność powiatu / w posiadaniu jednostki</t>
  </si>
  <si>
    <t>Budynek biurowo-administracyjny II i III piętro + piwnica</t>
  </si>
  <si>
    <t xml:space="preserve">trwały zarząd na udziale Powiatu Włocławskiego (1512/2649 części) </t>
  </si>
  <si>
    <t>Opryskiwacz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</si>
</sst>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z_ł_-;\-* #,##0.00\ _z_ł_-;_-* &quot;-&quot;??\ _z_ł_-;_-@_-"/>
    <numFmt numFmtId="165" formatCode="#,##0.00_ ;[Red]\-#,##0.00\ "/>
    <numFmt numFmtId="166" formatCode="#,##0.00_ ;\-#,##0.00\ "/>
  </numFmts>
  <fonts count="2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mbria"/>
      <family val="1"/>
      <charset val="238"/>
    </font>
    <font>
      <sz val="12"/>
      <name val="Times New Roman"/>
      <family val="1"/>
      <charset val="238"/>
    </font>
    <font>
      <sz val="10"/>
      <name val="Arial CE"/>
      <family val="2"/>
      <charset val="238"/>
    </font>
    <font>
      <sz val="12"/>
      <name val="Cambria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5"/>
      <name val="Times New Roman"/>
      <family val="1"/>
      <charset val="238"/>
    </font>
    <font>
      <sz val="15"/>
      <name val="Arial CE"/>
      <charset val="238"/>
    </font>
    <font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Cambria"/>
      <family val="1"/>
      <charset val="238"/>
    </font>
    <font>
      <b/>
      <sz val="13"/>
      <name val="Cambria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Cambria"/>
      <family val="1"/>
      <charset val="238"/>
    </font>
    <font>
      <sz val="13"/>
      <name val="Arial CE"/>
      <charset val="238"/>
    </font>
    <font>
      <b/>
      <i/>
      <sz val="13"/>
      <name val="Times New Roman"/>
      <family val="1"/>
      <charset val="238"/>
    </font>
    <font>
      <i/>
      <sz val="13"/>
      <name val="Arial CE"/>
      <charset val="238"/>
    </font>
    <font>
      <u/>
      <sz val="13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3"/>
      <name val="Cambria"/>
      <family val="1"/>
      <charset val="238"/>
    </font>
    <font>
      <sz val="14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27" fillId="0" borderId="0"/>
    <xf numFmtId="0" fontId="5" fillId="0" borderId="0"/>
  </cellStyleXfs>
  <cellXfs count="435">
    <xf numFmtId="0" fontId="0" fillId="0" borderId="0" xfId="0"/>
    <xf numFmtId="0" fontId="4" fillId="0" borderId="0" xfId="0" applyFont="1" applyBorder="1" applyAlignment="1">
      <alignment horizontal="left"/>
    </xf>
    <xf numFmtId="0" fontId="5" fillId="0" borderId="0" xfId="0" applyFont="1" applyBorder="1"/>
    <xf numFmtId="0" fontId="6" fillId="0" borderId="0" xfId="0" applyFont="1" applyFill="1" applyBorder="1"/>
    <xf numFmtId="0" fontId="3" fillId="0" borderId="0" xfId="0" applyFont="1" applyFill="1" applyBorder="1"/>
    <xf numFmtId="0" fontId="8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2" fontId="13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2" fontId="13" fillId="0" borderId="0" xfId="0" applyNumberFormat="1" applyFont="1" applyFill="1" applyBorder="1" applyAlignment="1">
      <alignment horizontal="left" vertical="center"/>
    </xf>
    <xf numFmtId="2" fontId="13" fillId="0" borderId="0" xfId="0" applyNumberFormat="1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/>
    </xf>
    <xf numFmtId="0" fontId="14" fillId="0" borderId="0" xfId="0" applyFont="1" applyBorder="1"/>
    <xf numFmtId="0" fontId="12" fillId="0" borderId="0" xfId="0" applyFont="1" applyBorder="1" applyAlignment="1">
      <alignment horizontal="left"/>
    </xf>
    <xf numFmtId="0" fontId="18" fillId="0" borderId="0" xfId="0" applyFont="1" applyFill="1" applyBorder="1" applyAlignment="1">
      <alignment vertical="center"/>
    </xf>
    <xf numFmtId="0" fontId="15" fillId="0" borderId="0" xfId="0" applyFont="1" applyFill="1" applyBorder="1"/>
    <xf numFmtId="2" fontId="14" fillId="0" borderId="0" xfId="0" applyNumberFormat="1" applyFont="1" applyBorder="1"/>
    <xf numFmtId="0" fontId="14" fillId="0" borderId="0" xfId="0" applyFont="1" applyBorder="1" applyAlignment="1">
      <alignment horizontal="center"/>
    </xf>
    <xf numFmtId="40" fontId="4" fillId="0" borderId="0" xfId="0" applyNumberFormat="1" applyFont="1" applyBorder="1" applyAlignment="1">
      <alignment horizontal="right"/>
    </xf>
    <xf numFmtId="40" fontId="13" fillId="0" borderId="0" xfId="0" applyNumberFormat="1" applyFont="1" applyFill="1" applyBorder="1" applyAlignment="1">
      <alignment horizontal="right"/>
    </xf>
    <xf numFmtId="40" fontId="13" fillId="0" borderId="0" xfId="0" applyNumberFormat="1" applyFont="1" applyFill="1" applyBorder="1" applyAlignment="1">
      <alignment horizontal="right" vertical="center"/>
    </xf>
    <xf numFmtId="40" fontId="13" fillId="0" borderId="0" xfId="0" applyNumberFormat="1" applyFont="1" applyBorder="1" applyAlignment="1">
      <alignment horizontal="right"/>
    </xf>
    <xf numFmtId="40" fontId="12" fillId="0" borderId="2" xfId="0" applyNumberFormat="1" applyFont="1" applyBorder="1" applyAlignment="1">
      <alignment horizontal="right"/>
    </xf>
    <xf numFmtId="40" fontId="8" fillId="0" borderId="0" xfId="0" applyNumberFormat="1" applyFont="1" applyBorder="1" applyAlignment="1">
      <alignment horizontal="right"/>
    </xf>
    <xf numFmtId="0" fontId="7" fillId="0" borderId="4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 vertical="center" wrapText="1"/>
    </xf>
    <xf numFmtId="0" fontId="12" fillId="0" borderId="0" xfId="0" applyNumberFormat="1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16" fillId="0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>
      <alignment horizontal="center" vertical="center"/>
    </xf>
    <xf numFmtId="40" fontId="17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14" fillId="0" borderId="9" xfId="0" applyFont="1" applyFill="1" applyBorder="1" applyAlignment="1">
      <alignment horizontal="center"/>
    </xf>
    <xf numFmtId="2" fontId="13" fillId="0" borderId="9" xfId="0" applyNumberFormat="1" applyFont="1" applyFill="1" applyBorder="1" applyAlignment="1">
      <alignment horizontal="right" vertical="center"/>
    </xf>
    <xf numFmtId="2" fontId="14" fillId="0" borderId="9" xfId="0" applyNumberFormat="1" applyFont="1" applyBorder="1"/>
    <xf numFmtId="0" fontId="1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left"/>
    </xf>
    <xf numFmtId="40" fontId="13" fillId="0" borderId="11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right" vertical="center" wrapText="1"/>
    </xf>
    <xf numFmtId="0" fontId="20" fillId="0" borderId="12" xfId="0" applyFont="1" applyFill="1" applyBorder="1" applyAlignment="1">
      <alignment horizontal="left" vertical="center" wrapText="1"/>
    </xf>
    <xf numFmtId="40" fontId="20" fillId="0" borderId="0" xfId="0" applyNumberFormat="1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horizontal="left" vertical="center"/>
    </xf>
    <xf numFmtId="40" fontId="4" fillId="0" borderId="0" xfId="0" applyNumberFormat="1" applyFont="1" applyBorder="1" applyAlignment="1">
      <alignment horizontal="center"/>
    </xf>
    <xf numFmtId="40" fontId="13" fillId="0" borderId="0" xfId="0" applyNumberFormat="1" applyFont="1" applyFill="1" applyBorder="1" applyAlignment="1">
      <alignment horizontal="center" vertical="center"/>
    </xf>
    <xf numFmtId="40" fontId="13" fillId="0" borderId="0" xfId="0" applyNumberFormat="1" applyFont="1" applyFill="1" applyBorder="1" applyAlignment="1">
      <alignment horizontal="center"/>
    </xf>
    <xf numFmtId="40" fontId="13" fillId="0" borderId="0" xfId="0" applyNumberFormat="1" applyFont="1" applyBorder="1" applyAlignment="1">
      <alignment horizontal="center"/>
    </xf>
    <xf numFmtId="40" fontId="13" fillId="0" borderId="11" xfId="0" applyNumberFormat="1" applyFont="1" applyFill="1" applyBorder="1" applyAlignment="1">
      <alignment horizontal="center"/>
    </xf>
    <xf numFmtId="40" fontId="20" fillId="0" borderId="0" xfId="0" applyNumberFormat="1" applyFont="1" applyFill="1" applyBorder="1" applyAlignment="1">
      <alignment horizontal="center" vertical="center"/>
    </xf>
    <xf numFmtId="40" fontId="12" fillId="0" borderId="2" xfId="0" applyNumberFormat="1" applyFont="1" applyBorder="1" applyAlignment="1">
      <alignment horizontal="center"/>
    </xf>
    <xf numFmtId="40" fontId="8" fillId="0" borderId="0" xfId="0" applyNumberFormat="1" applyFont="1" applyBorder="1" applyAlignment="1">
      <alignment horizontal="center"/>
    </xf>
    <xf numFmtId="0" fontId="13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/>
    </xf>
    <xf numFmtId="40" fontId="13" fillId="0" borderId="13" xfId="0" applyNumberFormat="1" applyFont="1" applyFill="1" applyBorder="1" applyAlignment="1">
      <alignment horizontal="right" vertical="center"/>
    </xf>
    <xf numFmtId="40" fontId="13" fillId="0" borderId="13" xfId="0" applyNumberFormat="1" applyFont="1" applyFill="1" applyBorder="1" applyAlignment="1">
      <alignment horizontal="center" vertical="center"/>
    </xf>
    <xf numFmtId="2" fontId="13" fillId="0" borderId="13" xfId="0" applyNumberFormat="1" applyFont="1" applyFill="1" applyBorder="1" applyAlignment="1">
      <alignment horizontal="left" vertical="center"/>
    </xf>
    <xf numFmtId="0" fontId="20" fillId="2" borderId="14" xfId="0" applyFont="1" applyFill="1" applyBorder="1" applyAlignment="1">
      <alignment horizontal="left" vertical="top" wrapText="1"/>
    </xf>
    <xf numFmtId="40" fontId="13" fillId="0" borderId="14" xfId="0" applyNumberFormat="1" applyFont="1" applyFill="1" applyBorder="1" applyAlignment="1">
      <alignment horizontal="right" vertical="center"/>
    </xf>
    <xf numFmtId="40" fontId="13" fillId="0" borderId="14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 horizontal="left" vertical="center"/>
    </xf>
    <xf numFmtId="0" fontId="20" fillId="2" borderId="15" xfId="0" applyFont="1" applyFill="1" applyBorder="1" applyAlignment="1">
      <alignment horizontal="left" vertical="top" wrapText="1"/>
    </xf>
    <xf numFmtId="0" fontId="20" fillId="2" borderId="3" xfId="0" applyFont="1" applyFill="1" applyBorder="1" applyAlignment="1">
      <alignment horizontal="left" vertical="top" wrapText="1"/>
    </xf>
    <xf numFmtId="40" fontId="13" fillId="0" borderId="3" xfId="0" applyNumberFormat="1" applyFont="1" applyFill="1" applyBorder="1" applyAlignment="1">
      <alignment horizontal="right" vertical="center"/>
    </xf>
    <xf numFmtId="40" fontId="13" fillId="0" borderId="3" xfId="0" applyNumberFormat="1" applyFont="1" applyFill="1" applyBorder="1" applyAlignment="1">
      <alignment horizontal="center" vertical="center"/>
    </xf>
    <xf numFmtId="2" fontId="13" fillId="0" borderId="3" xfId="0" applyNumberFormat="1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horizontal="left" vertical="top" wrapText="1"/>
    </xf>
    <xf numFmtId="40" fontId="13" fillId="0" borderId="15" xfId="0" applyNumberFormat="1" applyFont="1" applyFill="1" applyBorder="1" applyAlignment="1">
      <alignment horizontal="right" vertical="center"/>
    </xf>
    <xf numFmtId="40" fontId="13" fillId="0" borderId="15" xfId="0" applyNumberFormat="1" applyFont="1" applyFill="1" applyBorder="1" applyAlignment="1">
      <alignment horizontal="center" vertical="center"/>
    </xf>
    <xf numFmtId="2" fontId="13" fillId="0" borderId="15" xfId="0" applyNumberFormat="1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right" vertical="center" wrapText="1"/>
    </xf>
    <xf numFmtId="0" fontId="19" fillId="0" borderId="16" xfId="0" applyFont="1" applyBorder="1" applyAlignment="1">
      <alignment horizontal="left" vertical="center"/>
    </xf>
    <xf numFmtId="40" fontId="13" fillId="0" borderId="16" xfId="0" applyNumberFormat="1" applyFont="1" applyFill="1" applyBorder="1" applyAlignment="1">
      <alignment horizontal="right" vertical="center"/>
    </xf>
    <xf numFmtId="40" fontId="13" fillId="0" borderId="16" xfId="0" applyNumberFormat="1" applyFont="1" applyFill="1" applyBorder="1" applyAlignment="1">
      <alignment horizontal="center" vertical="center"/>
    </xf>
    <xf numFmtId="2" fontId="13" fillId="0" borderId="16" xfId="0" applyNumberFormat="1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right" wrapText="1"/>
    </xf>
    <xf numFmtId="0" fontId="13" fillId="0" borderId="16" xfId="0" applyFont="1" applyFill="1" applyBorder="1" applyAlignment="1">
      <alignment horizontal="left"/>
    </xf>
    <xf numFmtId="40" fontId="13" fillId="0" borderId="16" xfId="0" applyNumberFormat="1" applyFont="1" applyFill="1" applyBorder="1" applyAlignment="1">
      <alignment horizontal="right"/>
    </xf>
    <xf numFmtId="40" fontId="13" fillId="0" borderId="16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left" vertical="center"/>
    </xf>
    <xf numFmtId="40" fontId="12" fillId="2" borderId="16" xfId="0" applyNumberFormat="1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left" vertical="center"/>
    </xf>
    <xf numFmtId="40" fontId="12" fillId="0" borderId="16" xfId="0" applyNumberFormat="1" applyFont="1" applyFill="1" applyBorder="1" applyAlignment="1">
      <alignment horizontal="right" vertical="center"/>
    </xf>
    <xf numFmtId="40" fontId="12" fillId="0" borderId="16" xfId="0" applyNumberFormat="1" applyFont="1" applyFill="1" applyBorder="1" applyAlignment="1">
      <alignment horizontal="center" vertical="center"/>
    </xf>
    <xf numFmtId="0" fontId="14" fillId="0" borderId="3" xfId="0" applyFont="1" applyFill="1" applyBorder="1"/>
    <xf numFmtId="0" fontId="22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indent="2"/>
    </xf>
    <xf numFmtId="40" fontId="12" fillId="2" borderId="16" xfId="0" applyNumberFormat="1" applyFont="1" applyFill="1" applyBorder="1" applyAlignment="1">
      <alignment horizontal="right" vertical="center"/>
    </xf>
    <xf numFmtId="0" fontId="12" fillId="2" borderId="16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40" fontId="12" fillId="0" borderId="16" xfId="0" applyNumberFormat="1" applyFont="1" applyFill="1" applyBorder="1" applyAlignment="1">
      <alignment horizontal="left" vertical="center" wrapText="1"/>
    </xf>
    <xf numFmtId="40" fontId="13" fillId="0" borderId="16" xfId="0" applyNumberFormat="1" applyFont="1" applyFill="1" applyBorder="1" applyAlignment="1">
      <alignment horizontal="right" vertical="center" wrapText="1"/>
    </xf>
    <xf numFmtId="40" fontId="13" fillId="0" borderId="16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right" vertical="center" wrapText="1"/>
    </xf>
    <xf numFmtId="0" fontId="13" fillId="0" borderId="14" xfId="0" applyFont="1" applyFill="1" applyBorder="1" applyAlignment="1">
      <alignment horizontal="left" vertical="center"/>
    </xf>
    <xf numFmtId="40" fontId="13" fillId="0" borderId="14" xfId="0" applyNumberFormat="1" applyFont="1" applyFill="1" applyBorder="1" applyAlignment="1">
      <alignment horizontal="right" vertical="center" wrapText="1"/>
    </xf>
    <xf numFmtId="40" fontId="13" fillId="0" borderId="14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/>
    </xf>
    <xf numFmtId="0" fontId="20" fillId="2" borderId="17" xfId="0" applyFont="1" applyFill="1" applyBorder="1" applyAlignment="1">
      <alignment horizontal="right" vertical="center" wrapText="1"/>
    </xf>
    <xf numFmtId="0" fontId="20" fillId="2" borderId="17" xfId="0" applyFont="1" applyFill="1" applyBorder="1" applyAlignment="1">
      <alignment horizontal="left" vertical="center" wrapText="1"/>
    </xf>
    <xf numFmtId="40" fontId="20" fillId="2" borderId="17" xfId="0" applyNumberFormat="1" applyFont="1" applyFill="1" applyBorder="1" applyAlignment="1">
      <alignment horizontal="right" vertical="center"/>
    </xf>
    <xf numFmtId="40" fontId="20" fillId="2" borderId="17" xfId="0" applyNumberFormat="1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left" vertical="center"/>
    </xf>
    <xf numFmtId="0" fontId="20" fillId="2" borderId="14" xfId="0" applyFont="1" applyFill="1" applyBorder="1" applyAlignment="1">
      <alignment vertical="center" wrapText="1"/>
    </xf>
    <xf numFmtId="40" fontId="14" fillId="0" borderId="14" xfId="0" applyNumberFormat="1" applyFont="1" applyFill="1" applyBorder="1" applyAlignment="1">
      <alignment horizontal="right"/>
    </xf>
    <xf numFmtId="40" fontId="14" fillId="0" borderId="14" xfId="0" applyNumberFormat="1" applyFont="1" applyFill="1" applyBorder="1" applyAlignment="1">
      <alignment horizontal="center"/>
    </xf>
    <xf numFmtId="0" fontId="14" fillId="0" borderId="14" xfId="0" applyFont="1" applyFill="1" applyBorder="1"/>
    <xf numFmtId="0" fontId="20" fillId="2" borderId="15" xfId="0" applyFont="1" applyFill="1" applyBorder="1" applyAlignment="1">
      <alignment vertical="center" wrapText="1"/>
    </xf>
    <xf numFmtId="0" fontId="20" fillId="2" borderId="16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3" fillId="2" borderId="13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horizontal="left"/>
    </xf>
    <xf numFmtId="40" fontId="13" fillId="0" borderId="13" xfId="0" applyNumberFormat="1" applyFont="1" applyFill="1" applyBorder="1" applyAlignment="1">
      <alignment horizontal="right"/>
    </xf>
    <xf numFmtId="40" fontId="13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left"/>
    </xf>
    <xf numFmtId="0" fontId="13" fillId="2" borderId="14" xfId="0" applyFont="1" applyFill="1" applyBorder="1" applyAlignment="1">
      <alignment horizontal="left" vertical="center" wrapText="1"/>
    </xf>
    <xf numFmtId="40" fontId="12" fillId="0" borderId="14" xfId="0" applyNumberFormat="1" applyFont="1" applyFill="1" applyBorder="1" applyAlignment="1">
      <alignment horizontal="right" vertical="center" wrapText="1"/>
    </xf>
    <xf numFmtId="40" fontId="12" fillId="0" borderId="14" xfId="0" applyNumberFormat="1" applyFont="1" applyFill="1" applyBorder="1" applyAlignment="1">
      <alignment horizontal="center" vertical="center" wrapText="1"/>
    </xf>
    <xf numFmtId="2" fontId="12" fillId="0" borderId="14" xfId="0" applyNumberFormat="1" applyFont="1" applyFill="1" applyBorder="1" applyAlignment="1">
      <alignment horizontal="left"/>
    </xf>
    <xf numFmtId="0" fontId="13" fillId="2" borderId="15" xfId="0" applyFont="1" applyFill="1" applyBorder="1" applyAlignment="1">
      <alignment horizontal="left" vertical="center" wrapText="1"/>
    </xf>
    <xf numFmtId="2" fontId="13" fillId="0" borderId="15" xfId="0" applyNumberFormat="1" applyFont="1" applyFill="1" applyBorder="1" applyAlignment="1">
      <alignment horizontal="left"/>
    </xf>
    <xf numFmtId="0" fontId="13" fillId="2" borderId="16" xfId="0" applyFont="1" applyFill="1" applyBorder="1" applyAlignment="1">
      <alignment horizontal="left" vertical="center" wrapText="1"/>
    </xf>
    <xf numFmtId="2" fontId="13" fillId="0" borderId="16" xfId="0" applyNumberFormat="1" applyFont="1" applyFill="1" applyBorder="1" applyAlignment="1">
      <alignment horizontal="left"/>
    </xf>
    <xf numFmtId="40" fontId="12" fillId="0" borderId="16" xfId="0" applyNumberFormat="1" applyFont="1" applyFill="1" applyBorder="1" applyAlignment="1">
      <alignment horizontal="right"/>
    </xf>
    <xf numFmtId="40" fontId="12" fillId="0" borderId="16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left" vertical="center" indent="1"/>
    </xf>
    <xf numFmtId="40" fontId="12" fillId="2" borderId="16" xfId="0" applyNumberFormat="1" applyFont="1" applyFill="1" applyBorder="1" applyAlignment="1">
      <alignment horizontal="right"/>
    </xf>
    <xf numFmtId="40" fontId="12" fillId="2" borderId="16" xfId="0" applyNumberFormat="1" applyFont="1" applyFill="1" applyBorder="1" applyAlignment="1">
      <alignment horizontal="center"/>
    </xf>
    <xf numFmtId="0" fontId="12" fillId="2" borderId="16" xfId="0" applyFont="1" applyFill="1" applyBorder="1" applyAlignment="1">
      <alignment horizontal="left"/>
    </xf>
    <xf numFmtId="0" fontId="12" fillId="0" borderId="16" xfId="0" applyFont="1" applyBorder="1" applyAlignment="1">
      <alignment horizontal="left"/>
    </xf>
    <xf numFmtId="40" fontId="12" fillId="0" borderId="16" xfId="0" applyNumberFormat="1" applyFont="1" applyBorder="1" applyAlignment="1">
      <alignment horizontal="right"/>
    </xf>
    <xf numFmtId="40" fontId="12" fillId="0" borderId="16" xfId="0" applyNumberFormat="1" applyFont="1" applyBorder="1" applyAlignment="1">
      <alignment horizontal="center"/>
    </xf>
    <xf numFmtId="0" fontId="12" fillId="0" borderId="14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wrapText="1"/>
    </xf>
    <xf numFmtId="0" fontId="13" fillId="0" borderId="14" xfId="0" applyFont="1" applyBorder="1" applyAlignment="1">
      <alignment vertical="top" wrapText="1"/>
    </xf>
    <xf numFmtId="2" fontId="13" fillId="0" borderId="14" xfId="0" applyNumberFormat="1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2" fontId="13" fillId="0" borderId="3" xfId="0" applyNumberFormat="1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/>
    </xf>
    <xf numFmtId="2" fontId="13" fillId="0" borderId="15" xfId="0" applyNumberFormat="1" applyFont="1" applyFill="1" applyBorder="1" applyAlignment="1">
      <alignment horizontal="left" vertical="center" wrapText="1"/>
    </xf>
    <xf numFmtId="2" fontId="13" fillId="0" borderId="16" xfId="0" applyNumberFormat="1" applyFont="1" applyFill="1" applyBorder="1" applyAlignment="1">
      <alignment horizontal="left" vertical="center" wrapText="1"/>
    </xf>
    <xf numFmtId="0" fontId="13" fillId="0" borderId="16" xfId="0" applyNumberFormat="1" applyFont="1" applyFill="1" applyBorder="1" applyAlignment="1">
      <alignment horizontal="right" vertical="center" wrapText="1"/>
    </xf>
    <xf numFmtId="40" fontId="12" fillId="0" borderId="16" xfId="0" applyNumberFormat="1" applyFont="1" applyFill="1" applyBorder="1" applyAlignment="1">
      <alignment horizontal="right" vertical="center" wrapText="1"/>
    </xf>
    <xf numFmtId="40" fontId="12" fillId="0" borderId="16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right" vertical="center" wrapText="1"/>
    </xf>
    <xf numFmtId="0" fontId="22" fillId="0" borderId="16" xfId="0" applyFont="1" applyFill="1" applyBorder="1" applyAlignment="1">
      <alignment horizontal="center"/>
    </xf>
    <xf numFmtId="2" fontId="12" fillId="0" borderId="16" xfId="0" applyNumberFormat="1" applyFont="1" applyFill="1" applyBorder="1" applyAlignment="1">
      <alignment horizontal="left" vertical="center" wrapText="1" indent="1"/>
    </xf>
    <xf numFmtId="2" fontId="12" fillId="0" borderId="16" xfId="0" applyNumberFormat="1" applyFont="1" applyFill="1" applyBorder="1" applyAlignment="1">
      <alignment horizontal="left" vertical="center" wrapText="1"/>
    </xf>
    <xf numFmtId="40" fontId="13" fillId="0" borderId="16" xfId="0" applyNumberFormat="1" applyFont="1" applyFill="1" applyBorder="1" applyAlignment="1">
      <alignment horizontal="right" vertical="center" wrapText="1" indent="1"/>
    </xf>
    <xf numFmtId="0" fontId="12" fillId="0" borderId="14" xfId="0" applyNumberFormat="1" applyFont="1" applyFill="1" applyBorder="1" applyAlignment="1">
      <alignment horizontal="right" vertical="center" wrapText="1"/>
    </xf>
    <xf numFmtId="40" fontId="13" fillId="0" borderId="14" xfId="0" applyNumberFormat="1" applyFont="1" applyFill="1" applyBorder="1" applyAlignment="1">
      <alignment horizontal="right" vertical="center" wrapText="1" indent="1"/>
    </xf>
    <xf numFmtId="0" fontId="13" fillId="0" borderId="13" xfId="0" applyFont="1" applyFill="1" applyBorder="1" applyAlignment="1">
      <alignment horizontal="right" wrapText="1"/>
    </xf>
    <xf numFmtId="0" fontId="13" fillId="2" borderId="16" xfId="0" applyFont="1" applyFill="1" applyBorder="1" applyAlignment="1">
      <alignment horizontal="left" wrapText="1"/>
    </xf>
    <xf numFmtId="0" fontId="13" fillId="2" borderId="14" xfId="0" applyFont="1" applyFill="1" applyBorder="1" applyAlignment="1">
      <alignment horizontal="left" wrapText="1"/>
    </xf>
    <xf numFmtId="40" fontId="13" fillId="0" borderId="14" xfId="0" applyNumberFormat="1" applyFont="1" applyFill="1" applyBorder="1" applyAlignment="1">
      <alignment horizontal="right"/>
    </xf>
    <xf numFmtId="40" fontId="13" fillId="0" borderId="14" xfId="0" applyNumberFormat="1" applyFont="1" applyFill="1" applyBorder="1" applyAlignment="1">
      <alignment horizontal="center"/>
    </xf>
    <xf numFmtId="0" fontId="13" fillId="2" borderId="15" xfId="0" applyFont="1" applyFill="1" applyBorder="1" applyAlignment="1">
      <alignment horizontal="left" wrapText="1"/>
    </xf>
    <xf numFmtId="0" fontId="19" fillId="0" borderId="15" xfId="0" applyFont="1" applyBorder="1" applyAlignment="1">
      <alignment vertical="top" wrapText="1"/>
    </xf>
    <xf numFmtId="40" fontId="13" fillId="0" borderId="15" xfId="0" applyNumberFormat="1" applyFont="1" applyFill="1" applyBorder="1" applyAlignment="1">
      <alignment horizontal="right"/>
    </xf>
    <xf numFmtId="40" fontId="13" fillId="0" borderId="15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left"/>
    </xf>
    <xf numFmtId="0" fontId="19" fillId="0" borderId="16" xfId="0" applyFont="1" applyBorder="1" applyAlignment="1">
      <alignment vertical="top" wrapText="1"/>
    </xf>
    <xf numFmtId="0" fontId="22" fillId="0" borderId="16" xfId="0" applyFont="1" applyFill="1" applyBorder="1" applyAlignment="1">
      <alignment horizontal="center" vertical="center" wrapText="1"/>
    </xf>
    <xf numFmtId="40" fontId="13" fillId="2" borderId="16" xfId="0" applyNumberFormat="1" applyFont="1" applyFill="1" applyBorder="1" applyAlignment="1">
      <alignment horizontal="right" vertical="center"/>
    </xf>
    <xf numFmtId="40" fontId="13" fillId="2" borderId="16" xfId="0" applyNumberFormat="1" applyFont="1" applyFill="1" applyBorder="1" applyAlignment="1">
      <alignment horizontal="center" vertical="center"/>
    </xf>
    <xf numFmtId="2" fontId="12" fillId="0" borderId="16" xfId="0" applyNumberFormat="1" applyFont="1" applyFill="1" applyBorder="1" applyAlignment="1">
      <alignment horizontal="left" vertical="center"/>
    </xf>
    <xf numFmtId="2" fontId="12" fillId="0" borderId="14" xfId="0" applyNumberFormat="1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 wrapText="1"/>
    </xf>
    <xf numFmtId="2" fontId="13" fillId="0" borderId="13" xfId="0" applyNumberFormat="1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top" wrapText="1"/>
    </xf>
    <xf numFmtId="40" fontId="12" fillId="0" borderId="14" xfId="0" applyNumberFormat="1" applyFont="1" applyFill="1" applyBorder="1" applyAlignment="1">
      <alignment horizontal="right" vertical="center"/>
    </xf>
    <xf numFmtId="40" fontId="12" fillId="0" borderId="14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center" wrapText="1"/>
    </xf>
    <xf numFmtId="0" fontId="12" fillId="2" borderId="16" xfId="0" applyFont="1" applyFill="1" applyBorder="1" applyAlignment="1">
      <alignment horizontal="left" vertical="center" wrapText="1"/>
    </xf>
    <xf numFmtId="165" fontId="12" fillId="0" borderId="16" xfId="0" applyNumberFormat="1" applyFont="1" applyFill="1" applyBorder="1" applyAlignment="1">
      <alignment horizontal="left" vertical="center" wrapText="1"/>
    </xf>
    <xf numFmtId="40" fontId="13" fillId="0" borderId="13" xfId="0" applyNumberFormat="1" applyFont="1" applyFill="1" applyBorder="1" applyAlignment="1">
      <alignment horizontal="right" vertical="center" wrapText="1"/>
    </xf>
    <xf numFmtId="40" fontId="13" fillId="0" borderId="13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left" vertical="center" wrapText="1"/>
    </xf>
    <xf numFmtId="40" fontId="12" fillId="0" borderId="15" xfId="0" applyNumberFormat="1" applyFont="1" applyFill="1" applyBorder="1" applyAlignment="1">
      <alignment horizontal="right"/>
    </xf>
    <xf numFmtId="40" fontId="12" fillId="0" borderId="15" xfId="0" applyNumberFormat="1" applyFont="1" applyFill="1" applyBorder="1" applyAlignment="1">
      <alignment horizontal="center"/>
    </xf>
    <xf numFmtId="0" fontId="13" fillId="2" borderId="15" xfId="0" applyNumberFormat="1" applyFont="1" applyFill="1" applyBorder="1" applyAlignment="1">
      <alignment horizontal="left" vertical="center" wrapText="1"/>
    </xf>
    <xf numFmtId="0" fontId="13" fillId="0" borderId="16" xfId="0" applyNumberFormat="1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wrapText="1"/>
    </xf>
    <xf numFmtId="0" fontId="12" fillId="0" borderId="16" xfId="0" applyFont="1" applyFill="1" applyBorder="1" applyAlignment="1">
      <alignment horizontal="right" wrapText="1"/>
    </xf>
    <xf numFmtId="0" fontId="13" fillId="0" borderId="14" xfId="0" applyFont="1" applyFill="1" applyBorder="1" applyAlignment="1">
      <alignment horizontal="left"/>
    </xf>
    <xf numFmtId="2" fontId="13" fillId="0" borderId="13" xfId="0" applyNumberFormat="1" applyFont="1" applyFill="1" applyBorder="1" applyAlignment="1">
      <alignment horizontal="left"/>
    </xf>
    <xf numFmtId="0" fontId="13" fillId="0" borderId="3" xfId="0" applyFont="1" applyFill="1" applyBorder="1" applyAlignment="1">
      <alignment horizontal="right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5" xfId="0" applyFont="1" applyBorder="1" applyAlignment="1">
      <alignment vertical="top" wrapText="1"/>
    </xf>
    <xf numFmtId="40" fontId="23" fillId="0" borderId="16" xfId="0" applyNumberFormat="1" applyFont="1" applyFill="1" applyBorder="1" applyAlignment="1">
      <alignment horizontal="right"/>
    </xf>
    <xf numFmtId="40" fontId="23" fillId="0" borderId="16" xfId="0" applyNumberFormat="1" applyFont="1" applyFill="1" applyBorder="1" applyAlignment="1">
      <alignment horizontal="center"/>
    </xf>
    <xf numFmtId="40" fontId="23" fillId="0" borderId="16" xfId="0" applyNumberFormat="1" applyFont="1" applyFill="1" applyBorder="1" applyAlignment="1">
      <alignment horizontal="right" vertical="center" wrapText="1"/>
    </xf>
    <xf numFmtId="40" fontId="23" fillId="0" borderId="16" xfId="0" applyNumberFormat="1" applyFont="1" applyFill="1" applyBorder="1" applyAlignment="1">
      <alignment horizontal="center" vertical="center" wrapText="1"/>
    </xf>
    <xf numFmtId="40" fontId="23" fillId="0" borderId="16" xfId="0" applyNumberFormat="1" applyFont="1" applyFill="1" applyBorder="1" applyAlignment="1">
      <alignment horizontal="right" vertical="center"/>
    </xf>
    <xf numFmtId="40" fontId="23" fillId="0" borderId="16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vertical="center" wrapText="1"/>
    </xf>
    <xf numFmtId="40" fontId="13" fillId="0" borderId="16" xfId="0" applyNumberFormat="1" applyFont="1" applyBorder="1" applyAlignment="1">
      <alignment horizontal="right"/>
    </xf>
    <xf numFmtId="40" fontId="13" fillId="0" borderId="16" xfId="0" applyNumberFormat="1" applyFont="1" applyBorder="1" applyAlignment="1">
      <alignment horizontal="center"/>
    </xf>
    <xf numFmtId="40" fontId="13" fillId="0" borderId="14" xfId="0" applyNumberFormat="1" applyFont="1" applyBorder="1" applyAlignment="1">
      <alignment horizontal="right"/>
    </xf>
    <xf numFmtId="40" fontId="13" fillId="0" borderId="14" xfId="0" applyNumberFormat="1" applyFont="1" applyBorder="1" applyAlignment="1">
      <alignment horizontal="center"/>
    </xf>
    <xf numFmtId="40" fontId="20" fillId="0" borderId="16" xfId="0" applyNumberFormat="1" applyFont="1" applyFill="1" applyBorder="1" applyAlignment="1">
      <alignment horizontal="right" vertical="center"/>
    </xf>
    <xf numFmtId="40" fontId="20" fillId="0" borderId="16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right"/>
    </xf>
    <xf numFmtId="0" fontId="22" fillId="0" borderId="16" xfId="0" applyFont="1" applyBorder="1" applyAlignment="1">
      <alignment horizontal="center" vertical="center"/>
    </xf>
    <xf numFmtId="2" fontId="13" fillId="0" borderId="14" xfId="0" applyNumberFormat="1" applyFont="1" applyFill="1" applyBorder="1" applyAlignment="1">
      <alignment horizontal="left"/>
    </xf>
    <xf numFmtId="40" fontId="13" fillId="0" borderId="3" xfId="0" applyNumberFormat="1" applyFont="1" applyFill="1" applyBorder="1" applyAlignment="1">
      <alignment horizontal="right"/>
    </xf>
    <xf numFmtId="40" fontId="13" fillId="0" borderId="3" xfId="0" applyNumberFormat="1" applyFont="1" applyFill="1" applyBorder="1" applyAlignment="1">
      <alignment horizontal="center"/>
    </xf>
    <xf numFmtId="2" fontId="13" fillId="0" borderId="3" xfId="0" applyNumberFormat="1" applyFont="1" applyFill="1" applyBorder="1" applyAlignment="1">
      <alignment horizontal="left"/>
    </xf>
    <xf numFmtId="0" fontId="13" fillId="2" borderId="16" xfId="0" applyNumberFormat="1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2" borderId="16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left" vertical="center" wrapText="1" indent="1"/>
    </xf>
    <xf numFmtId="0" fontId="12" fillId="0" borderId="16" xfId="0" applyFont="1" applyBorder="1" applyAlignment="1">
      <alignment horizontal="left" indent="1"/>
    </xf>
    <xf numFmtId="0" fontId="13" fillId="2" borderId="14" xfId="0" applyFont="1" applyFill="1" applyBorder="1" applyAlignment="1">
      <alignment horizontal="left"/>
    </xf>
    <xf numFmtId="0" fontId="13" fillId="2" borderId="15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right"/>
    </xf>
    <xf numFmtId="0" fontId="13" fillId="0" borderId="15" xfId="0" applyFont="1" applyFill="1" applyBorder="1" applyAlignment="1">
      <alignment horizontal="right"/>
    </xf>
    <xf numFmtId="0" fontId="13" fillId="0" borderId="16" xfId="0" applyFont="1" applyFill="1" applyBorder="1" applyAlignment="1">
      <alignment horizontal="right" vertical="top"/>
    </xf>
    <xf numFmtId="0" fontId="13" fillId="0" borderId="14" xfId="0" applyFont="1" applyFill="1" applyBorder="1" applyAlignment="1">
      <alignment horizontal="right" vertical="top"/>
    </xf>
    <xf numFmtId="0" fontId="12" fillId="0" borderId="14" xfId="0" applyFont="1" applyFill="1" applyBorder="1" applyAlignment="1">
      <alignment horizontal="left" wrapText="1"/>
    </xf>
    <xf numFmtId="0" fontId="14" fillId="0" borderId="16" xfId="0" applyFont="1" applyFill="1" applyBorder="1" applyAlignment="1">
      <alignment horizontal="right"/>
    </xf>
    <xf numFmtId="0" fontId="14" fillId="0" borderId="3" xfId="0" applyFont="1" applyFill="1" applyBorder="1" applyAlignment="1">
      <alignment horizontal="right"/>
    </xf>
    <xf numFmtId="0" fontId="20" fillId="2" borderId="18" xfId="0" applyFont="1" applyFill="1" applyBorder="1" applyAlignment="1">
      <alignment horizontal="right" vertical="center" wrapText="1"/>
    </xf>
    <xf numFmtId="0" fontId="20" fillId="2" borderId="18" xfId="0" applyFont="1" applyFill="1" applyBorder="1" applyAlignment="1">
      <alignment horizontal="left" vertical="center" wrapText="1"/>
    </xf>
    <xf numFmtId="40" fontId="20" fillId="2" borderId="18" xfId="0" applyNumberFormat="1" applyFont="1" applyFill="1" applyBorder="1" applyAlignment="1">
      <alignment horizontal="right" vertical="center"/>
    </xf>
    <xf numFmtId="40" fontId="20" fillId="2" borderId="18" xfId="0" applyNumberFormat="1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left" vertical="center"/>
    </xf>
    <xf numFmtId="0" fontId="14" fillId="0" borderId="3" xfId="0" applyFont="1" applyBorder="1"/>
    <xf numFmtId="0" fontId="24" fillId="2" borderId="19" xfId="0" applyFont="1" applyFill="1" applyBorder="1" applyAlignment="1">
      <alignment horizontal="right"/>
    </xf>
    <xf numFmtId="0" fontId="20" fillId="2" borderId="19" xfId="0" applyFont="1" applyFill="1" applyBorder="1" applyAlignment="1">
      <alignment horizontal="left" vertical="center"/>
    </xf>
    <xf numFmtId="40" fontId="20" fillId="2" borderId="20" xfId="0" applyNumberFormat="1" applyFont="1" applyFill="1" applyBorder="1" applyAlignment="1">
      <alignment horizontal="right"/>
    </xf>
    <xf numFmtId="40" fontId="20" fillId="2" borderId="20" xfId="0" applyNumberFormat="1" applyFont="1" applyFill="1" applyBorder="1" applyAlignment="1">
      <alignment horizontal="center"/>
    </xf>
    <xf numFmtId="0" fontId="20" fillId="2" borderId="19" xfId="0" applyFont="1" applyFill="1" applyBorder="1" applyAlignment="1">
      <alignment horizontal="left"/>
    </xf>
    <xf numFmtId="0" fontId="20" fillId="2" borderId="21" xfId="0" applyFont="1" applyFill="1" applyBorder="1" applyAlignment="1">
      <alignment horizontal="right" wrapText="1"/>
    </xf>
    <xf numFmtId="0" fontId="20" fillId="2" borderId="21" xfId="0" applyFont="1" applyFill="1" applyBorder="1" applyAlignment="1">
      <alignment horizontal="left" vertical="center"/>
    </xf>
    <xf numFmtId="40" fontId="20" fillId="2" borderId="21" xfId="0" applyNumberFormat="1" applyFont="1" applyFill="1" applyBorder="1" applyAlignment="1">
      <alignment horizontal="right"/>
    </xf>
    <xf numFmtId="0" fontId="20" fillId="2" borderId="21" xfId="0" applyFont="1" applyFill="1" applyBorder="1" applyAlignment="1">
      <alignment horizontal="left"/>
    </xf>
    <xf numFmtId="0" fontId="20" fillId="2" borderId="22" xfId="0" applyFont="1" applyFill="1" applyBorder="1" applyAlignment="1">
      <alignment horizontal="right" wrapText="1"/>
    </xf>
    <xf numFmtId="0" fontId="20" fillId="2" borderId="22" xfId="0" applyFont="1" applyFill="1" applyBorder="1" applyAlignment="1">
      <alignment horizontal="left" vertical="center"/>
    </xf>
    <xf numFmtId="40" fontId="20" fillId="2" borderId="22" xfId="0" applyNumberFormat="1" applyFont="1" applyFill="1" applyBorder="1" applyAlignment="1">
      <alignment horizontal="right"/>
    </xf>
    <xf numFmtId="0" fontId="20" fillId="2" borderId="22" xfId="0" applyFont="1" applyFill="1" applyBorder="1" applyAlignment="1">
      <alignment horizontal="left"/>
    </xf>
    <xf numFmtId="0" fontId="20" fillId="2" borderId="23" xfId="0" applyFont="1" applyFill="1" applyBorder="1" applyAlignment="1">
      <alignment horizontal="right" wrapText="1"/>
    </xf>
    <xf numFmtId="0" fontId="20" fillId="2" borderId="23" xfId="0" applyFont="1" applyFill="1" applyBorder="1" applyAlignment="1">
      <alignment horizontal="left" vertical="center" wrapText="1"/>
    </xf>
    <xf numFmtId="40" fontId="20" fillId="2" borderId="23" xfId="0" applyNumberFormat="1" applyFont="1" applyFill="1" applyBorder="1" applyAlignment="1">
      <alignment horizontal="right" vertical="center"/>
    </xf>
    <xf numFmtId="0" fontId="13" fillId="2" borderId="16" xfId="0" applyFont="1" applyFill="1" applyBorder="1" applyAlignment="1">
      <alignment horizontal="left" vertical="center"/>
    </xf>
    <xf numFmtId="0" fontId="13" fillId="2" borderId="15" xfId="0" applyFont="1" applyFill="1" applyBorder="1" applyAlignment="1">
      <alignment horizontal="left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left" vertical="center"/>
    </xf>
    <xf numFmtId="40" fontId="12" fillId="3" borderId="16" xfId="0" applyNumberFormat="1" applyFont="1" applyFill="1" applyBorder="1" applyAlignment="1">
      <alignment horizontal="right" vertical="center"/>
    </xf>
    <xf numFmtId="40" fontId="12" fillId="3" borderId="16" xfId="0" applyNumberFormat="1" applyFont="1" applyFill="1" applyBorder="1" applyAlignment="1">
      <alignment horizontal="center" vertical="center"/>
    </xf>
    <xf numFmtId="40" fontId="12" fillId="0" borderId="14" xfId="0" applyNumberFormat="1" applyFont="1" applyFill="1" applyBorder="1" applyAlignment="1">
      <alignment horizontal="right"/>
    </xf>
    <xf numFmtId="40" fontId="12" fillId="0" borderId="14" xfId="0" applyNumberFormat="1" applyFont="1" applyFill="1" applyBorder="1" applyAlignment="1">
      <alignment horizontal="center"/>
    </xf>
    <xf numFmtId="0" fontId="13" fillId="2" borderId="15" xfId="0" applyFont="1" applyFill="1" applyBorder="1" applyAlignment="1">
      <alignment horizontal="left" vertical="center"/>
    </xf>
    <xf numFmtId="40" fontId="12" fillId="2" borderId="15" xfId="0" applyNumberFormat="1" applyFont="1" applyFill="1" applyBorder="1" applyAlignment="1">
      <alignment horizontal="right" vertical="center"/>
    </xf>
    <xf numFmtId="40" fontId="12" fillId="2" borderId="15" xfId="0" applyNumberFormat="1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left" vertical="center"/>
    </xf>
    <xf numFmtId="0" fontId="12" fillId="0" borderId="29" xfId="0" applyNumberFormat="1" applyFont="1" applyFill="1" applyBorder="1" applyAlignment="1">
      <alignment horizontal="right" vertical="center" wrapText="1"/>
    </xf>
    <xf numFmtId="40" fontId="12" fillId="0" borderId="5" xfId="0" applyNumberFormat="1" applyFont="1" applyFill="1" applyBorder="1" applyAlignment="1">
      <alignment horizontal="center"/>
    </xf>
    <xf numFmtId="40" fontId="12" fillId="0" borderId="30" xfId="0" applyNumberFormat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center"/>
    </xf>
    <xf numFmtId="0" fontId="14" fillId="0" borderId="31" xfId="0" applyFont="1" applyFill="1" applyBorder="1"/>
    <xf numFmtId="0" fontId="14" fillId="0" borderId="29" xfId="0" applyFont="1" applyFill="1" applyBorder="1"/>
    <xf numFmtId="0" fontId="14" fillId="0" borderId="5" xfId="0" applyFont="1" applyFill="1" applyBorder="1"/>
    <xf numFmtId="2" fontId="12" fillId="3" borderId="16" xfId="0" applyNumberFormat="1" applyFont="1" applyFill="1" applyBorder="1" applyAlignment="1">
      <alignment horizontal="left" vertical="center" wrapText="1"/>
    </xf>
    <xf numFmtId="40" fontId="12" fillId="3" borderId="16" xfId="0" applyNumberFormat="1" applyFont="1" applyFill="1" applyBorder="1" applyAlignment="1">
      <alignment horizontal="right" vertical="center" wrapText="1"/>
    </xf>
    <xf numFmtId="40" fontId="4" fillId="0" borderId="16" xfId="0" applyNumberFormat="1" applyFont="1" applyFill="1" applyBorder="1" applyAlignment="1">
      <alignment horizontal="center"/>
    </xf>
    <xf numFmtId="40" fontId="4" fillId="0" borderId="16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2" fontId="13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center" vertical="center"/>
    </xf>
    <xf numFmtId="40" fontId="13" fillId="0" borderId="14" xfId="0" applyNumberFormat="1" applyFont="1" applyFill="1" applyBorder="1" applyAlignment="1"/>
    <xf numFmtId="40" fontId="13" fillId="0" borderId="15" xfId="0" applyNumberFormat="1" applyFont="1" applyFill="1" applyBorder="1" applyAlignment="1"/>
    <xf numFmtId="0" fontId="12" fillId="0" borderId="14" xfId="0" applyFont="1" applyFill="1" applyBorder="1" applyAlignment="1"/>
    <xf numFmtId="0" fontId="12" fillId="0" borderId="15" xfId="0" applyFont="1" applyFill="1" applyBorder="1" applyAlignment="1"/>
    <xf numFmtId="40" fontId="12" fillId="0" borderId="29" xfId="0" applyNumberFormat="1" applyFont="1" applyFill="1" applyBorder="1" applyAlignment="1">
      <alignment horizontal="right" vertical="center"/>
    </xf>
    <xf numFmtId="0" fontId="13" fillId="2" borderId="16" xfId="0" applyFont="1" applyFill="1" applyBorder="1" applyAlignment="1">
      <alignment horizontal="left" vertical="center"/>
    </xf>
    <xf numFmtId="0" fontId="13" fillId="2" borderId="29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0" fontId="13" fillId="2" borderId="31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19" fillId="0" borderId="3" xfId="0" applyFont="1" applyBorder="1" applyAlignment="1">
      <alignment vertical="top" wrapText="1"/>
    </xf>
    <xf numFmtId="0" fontId="19" fillId="0" borderId="15" xfId="0" applyFont="1" applyBorder="1" applyAlignment="1">
      <alignment wrapText="1"/>
    </xf>
    <xf numFmtId="0" fontId="13" fillId="2" borderId="16" xfId="2" applyFont="1" applyFill="1" applyBorder="1" applyAlignment="1">
      <alignment horizontal="center" vertical="center" wrapText="1"/>
    </xf>
    <xf numFmtId="0" fontId="13" fillId="2" borderId="16" xfId="2" applyFont="1" applyFill="1" applyBorder="1" applyAlignment="1">
      <alignment horizontal="left" vertical="center"/>
    </xf>
    <xf numFmtId="0" fontId="12" fillId="2" borderId="16" xfId="2" applyFont="1" applyFill="1" applyBorder="1" applyAlignment="1">
      <alignment horizontal="center" vertical="center"/>
    </xf>
    <xf numFmtId="0" fontId="12" fillId="2" borderId="16" xfId="2" applyFont="1" applyFill="1" applyBorder="1" applyAlignment="1">
      <alignment horizontal="left" vertical="center"/>
    </xf>
    <xf numFmtId="0" fontId="13" fillId="3" borderId="16" xfId="2" applyFont="1" applyFill="1" applyBorder="1" applyAlignment="1">
      <alignment horizontal="center" vertical="center" wrapText="1"/>
    </xf>
    <xf numFmtId="0" fontId="13" fillId="3" borderId="16" xfId="2" applyFont="1" applyFill="1" applyBorder="1" applyAlignment="1">
      <alignment horizontal="left" vertical="center"/>
    </xf>
    <xf numFmtId="0" fontId="12" fillId="3" borderId="16" xfId="2" applyFont="1" applyFill="1" applyBorder="1" applyAlignment="1">
      <alignment horizontal="left" vertical="center"/>
    </xf>
    <xf numFmtId="0" fontId="12" fillId="0" borderId="16" xfId="2" applyFont="1" applyFill="1" applyBorder="1" applyAlignment="1">
      <alignment horizontal="left" vertical="center"/>
    </xf>
    <xf numFmtId="40" fontId="12" fillId="0" borderId="16" xfId="2" applyNumberFormat="1" applyFont="1" applyFill="1" applyBorder="1" applyAlignment="1">
      <alignment horizontal="right" vertical="center"/>
    </xf>
    <xf numFmtId="40" fontId="12" fillId="0" borderId="16" xfId="2" applyNumberFormat="1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left" vertical="center"/>
    </xf>
    <xf numFmtId="40" fontId="12" fillId="3" borderId="16" xfId="2" applyNumberFormat="1" applyFont="1" applyFill="1" applyBorder="1" applyAlignment="1">
      <alignment horizontal="right" vertical="center"/>
    </xf>
    <xf numFmtId="40" fontId="12" fillId="3" borderId="16" xfId="2" applyNumberFormat="1" applyFont="1" applyFill="1" applyBorder="1" applyAlignment="1">
      <alignment horizontal="center" vertical="center"/>
    </xf>
    <xf numFmtId="4" fontId="12" fillId="0" borderId="16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40" fontId="12" fillId="3" borderId="29" xfId="0" applyNumberFormat="1" applyFont="1" applyFill="1" applyBorder="1" applyAlignment="1">
      <alignment horizontal="right" vertical="center"/>
    </xf>
    <xf numFmtId="4" fontId="12" fillId="0" borderId="3" xfId="0" applyNumberFormat="1" applyFont="1" applyBorder="1" applyAlignment="1">
      <alignment horizontal="center"/>
    </xf>
    <xf numFmtId="40" fontId="12" fillId="2" borderId="16" xfId="2" applyNumberFormat="1" applyFont="1" applyFill="1" applyBorder="1" applyAlignment="1">
      <alignment horizontal="right" vertical="center"/>
    </xf>
    <xf numFmtId="40" fontId="12" fillId="2" borderId="16" xfId="2" applyNumberFormat="1" applyFont="1" applyFill="1" applyBorder="1" applyAlignment="1">
      <alignment horizontal="center" vertical="center"/>
    </xf>
    <xf numFmtId="0" fontId="12" fillId="0" borderId="16" xfId="2" applyFont="1" applyFill="1" applyBorder="1" applyAlignment="1">
      <alignment horizontal="left" vertical="center" wrapText="1"/>
    </xf>
    <xf numFmtId="0" fontId="12" fillId="0" borderId="16" xfId="2" applyFont="1" applyFill="1" applyBorder="1" applyAlignment="1">
      <alignment horizontal="right" vertical="center" wrapText="1"/>
    </xf>
    <xf numFmtId="0" fontId="14" fillId="0" borderId="3" xfId="2" applyFont="1" applyFill="1" applyBorder="1"/>
    <xf numFmtId="0" fontId="12" fillId="3" borderId="29" xfId="2" applyFont="1" applyFill="1" applyBorder="1" applyAlignment="1">
      <alignment horizontal="left" vertical="center"/>
    </xf>
    <xf numFmtId="0" fontId="13" fillId="3" borderId="32" xfId="2" applyFont="1" applyFill="1" applyBorder="1" applyAlignment="1">
      <alignment horizontal="left" vertical="center"/>
    </xf>
    <xf numFmtId="0" fontId="13" fillId="3" borderId="31" xfId="2" applyFont="1" applyFill="1" applyBorder="1" applyAlignment="1">
      <alignment horizontal="left" vertical="center"/>
    </xf>
    <xf numFmtId="0" fontId="12" fillId="3" borderId="3" xfId="2" applyFont="1" applyFill="1" applyBorder="1" applyAlignment="1">
      <alignment horizontal="left" vertical="center"/>
    </xf>
    <xf numFmtId="0" fontId="13" fillId="2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40" fontId="12" fillId="0" borderId="31" xfId="0" applyNumberFormat="1" applyFont="1" applyFill="1" applyBorder="1" applyAlignment="1">
      <alignment horizontal="right" vertical="center"/>
    </xf>
    <xf numFmtId="40" fontId="12" fillId="2" borderId="14" xfId="0" applyNumberFormat="1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left" vertical="center"/>
    </xf>
    <xf numFmtId="40" fontId="12" fillId="0" borderId="0" xfId="2" applyNumberFormat="1" applyFont="1" applyFill="1" applyBorder="1" applyAlignment="1">
      <alignment horizontal="right" vertical="center"/>
    </xf>
    <xf numFmtId="40" fontId="12" fillId="0" borderId="0" xfId="2" applyNumberFormat="1" applyFont="1" applyFill="1" applyBorder="1" applyAlignment="1">
      <alignment horizontal="center" vertical="center"/>
    </xf>
    <xf numFmtId="165" fontId="12" fillId="0" borderId="0" xfId="2" applyNumberFormat="1" applyFont="1" applyFill="1" applyBorder="1" applyAlignment="1">
      <alignment horizontal="left" vertical="center" wrapText="1"/>
    </xf>
    <xf numFmtId="40" fontId="12" fillId="0" borderId="33" xfId="0" applyNumberFormat="1" applyFont="1" applyFill="1" applyBorder="1" applyAlignment="1">
      <alignment horizontal="right" vertical="center"/>
    </xf>
    <xf numFmtId="0" fontId="20" fillId="4" borderId="3" xfId="2" applyFont="1" applyFill="1" applyBorder="1" applyAlignment="1">
      <alignment horizontal="left" vertical="top" wrapText="1"/>
    </xf>
    <xf numFmtId="0" fontId="12" fillId="0" borderId="16" xfId="2" applyFont="1" applyFill="1" applyBorder="1" applyAlignment="1">
      <alignment horizontal="left" vertical="center" wrapText="1"/>
    </xf>
    <xf numFmtId="0" fontId="26" fillId="2" borderId="32" xfId="0" applyFont="1" applyFill="1" applyBorder="1" applyAlignment="1">
      <alignment horizontal="left" vertical="center"/>
    </xf>
    <xf numFmtId="0" fontId="12" fillId="0" borderId="29" xfId="0" applyFont="1" applyBorder="1"/>
    <xf numFmtId="4" fontId="12" fillId="0" borderId="16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166" fontId="12" fillId="0" borderId="16" xfId="1" applyNumberFormat="1" applyFont="1" applyFill="1" applyBorder="1" applyAlignment="1">
      <alignment horizontal="center" vertical="center"/>
    </xf>
    <xf numFmtId="166" fontId="12" fillId="0" borderId="29" xfId="1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left" vertical="center"/>
    </xf>
    <xf numFmtId="0" fontId="14" fillId="0" borderId="9" xfId="0" applyFont="1" applyBorder="1"/>
    <xf numFmtId="0" fontId="4" fillId="0" borderId="2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2" fillId="0" borderId="3" xfId="0" applyFont="1" applyFill="1" applyBorder="1" applyAlignment="1">
      <alignment vertical="center" wrapText="1"/>
    </xf>
    <xf numFmtId="40" fontId="12" fillId="0" borderId="29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13" fillId="2" borderId="31" xfId="2" applyNumberFormat="1" applyFont="1" applyFill="1" applyBorder="1" applyAlignment="1">
      <alignment horizontal="left" vertical="center" wrapText="1"/>
    </xf>
    <xf numFmtId="4" fontId="12" fillId="3" borderId="29" xfId="2" applyNumberFormat="1" applyFont="1" applyFill="1" applyBorder="1" applyAlignment="1">
      <alignment horizontal="center" vertical="center"/>
    </xf>
    <xf numFmtId="4" fontId="25" fillId="0" borderId="32" xfId="0" applyNumberFormat="1" applyFont="1" applyFill="1" applyBorder="1" applyAlignment="1">
      <alignment horizontal="center" vertical="center"/>
    </xf>
    <xf numFmtId="4" fontId="25" fillId="0" borderId="8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4" fontId="12" fillId="2" borderId="15" xfId="0" applyNumberFormat="1" applyFont="1" applyFill="1" applyBorder="1" applyAlignment="1">
      <alignment horizontal="center" vertical="center"/>
    </xf>
    <xf numFmtId="165" fontId="20" fillId="2" borderId="23" xfId="0" applyNumberFormat="1" applyFont="1" applyFill="1" applyBorder="1" applyAlignment="1">
      <alignment horizontal="left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12" fillId="0" borderId="3" xfId="0" applyFont="1" applyFill="1" applyBorder="1"/>
    <xf numFmtId="2" fontId="12" fillId="0" borderId="16" xfId="1" applyNumberFormat="1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left" vertical="center"/>
    </xf>
    <xf numFmtId="40" fontId="12" fillId="3" borderId="15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wrapText="1"/>
    </xf>
    <xf numFmtId="4" fontId="4" fillId="0" borderId="3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right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right" vertical="center" wrapText="1"/>
    </xf>
    <xf numFmtId="0" fontId="13" fillId="2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2" fontId="12" fillId="0" borderId="16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left" vertical="top" wrapText="1"/>
    </xf>
    <xf numFmtId="49" fontId="13" fillId="2" borderId="31" xfId="2" applyNumberFormat="1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20" fillId="0" borderId="14" xfId="0" applyFont="1" applyFill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13" fillId="0" borderId="14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9" fillId="0" borderId="15" xfId="0" applyFont="1" applyBorder="1" applyAlignment="1">
      <alignment wrapText="1"/>
    </xf>
    <xf numFmtId="0" fontId="13" fillId="2" borderId="16" xfId="0" applyFont="1" applyFill="1" applyBorder="1" applyAlignment="1">
      <alignment horizontal="left" vertical="center"/>
    </xf>
    <xf numFmtId="0" fontId="13" fillId="0" borderId="14" xfId="0" applyFont="1" applyBorder="1" applyAlignment="1">
      <alignment vertical="top" wrapText="1"/>
    </xf>
    <xf numFmtId="0" fontId="19" fillId="0" borderId="3" xfId="0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3" fillId="2" borderId="29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0" fontId="13" fillId="2" borderId="31" xfId="0" applyFont="1" applyFill="1" applyBorder="1" applyAlignment="1">
      <alignment horizontal="left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13" fillId="2" borderId="3" xfId="0" applyNumberFormat="1" applyFont="1" applyFill="1" applyBorder="1" applyAlignment="1">
      <alignment horizontal="left" vertical="center" wrapText="1"/>
    </xf>
    <xf numFmtId="0" fontId="13" fillId="2" borderId="15" xfId="0" applyNumberFormat="1" applyFont="1" applyFill="1" applyBorder="1" applyAlignment="1">
      <alignment horizontal="left" vertical="center" wrapText="1"/>
    </xf>
    <xf numFmtId="0" fontId="13" fillId="0" borderId="3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40" fontId="12" fillId="0" borderId="14" xfId="0" applyNumberFormat="1" applyFont="1" applyFill="1" applyBorder="1" applyAlignment="1">
      <alignment horizontal="center" vertical="center" wrapText="1"/>
    </xf>
    <xf numFmtId="40" fontId="12" fillId="0" borderId="3" xfId="0" applyNumberFormat="1" applyFont="1" applyFill="1" applyBorder="1" applyAlignment="1">
      <alignment horizontal="center" vertical="center" wrapText="1"/>
    </xf>
    <xf numFmtId="40" fontId="12" fillId="0" borderId="15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3" fillId="0" borderId="14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16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3" fillId="2" borderId="29" xfId="2" applyFont="1" applyFill="1" applyBorder="1" applyAlignment="1">
      <alignment horizontal="left" vertical="center"/>
    </xf>
    <xf numFmtId="0" fontId="13" fillId="2" borderId="32" xfId="2" applyFont="1" applyFill="1" applyBorder="1" applyAlignment="1">
      <alignment horizontal="left" vertical="center"/>
    </xf>
    <xf numFmtId="0" fontId="13" fillId="2" borderId="31" xfId="2" applyFont="1" applyFill="1" applyBorder="1" applyAlignment="1">
      <alignment horizontal="left" vertical="center"/>
    </xf>
    <xf numFmtId="49" fontId="13" fillId="2" borderId="29" xfId="2" applyNumberFormat="1" applyFont="1" applyFill="1" applyBorder="1" applyAlignment="1">
      <alignment horizontal="left" vertical="center" wrapText="1"/>
    </xf>
    <xf numFmtId="49" fontId="13" fillId="2" borderId="32" xfId="2" applyNumberFormat="1" applyFont="1" applyFill="1" applyBorder="1" applyAlignment="1">
      <alignment horizontal="left" vertical="center" wrapText="1"/>
    </xf>
    <xf numFmtId="49" fontId="13" fillId="2" borderId="31" xfId="2" applyNumberFormat="1" applyFont="1" applyFill="1" applyBorder="1" applyAlignment="1">
      <alignment horizontal="left" vertical="center" wrapText="1"/>
    </xf>
  </cellXfs>
  <cellStyles count="6">
    <cellStyle name="Dziesiętny" xfId="1" builtinId="3"/>
    <cellStyle name="Normalny" xfId="0" builtinId="0"/>
    <cellStyle name="Normalny 2" xfId="2"/>
    <cellStyle name="Normalny 2 2" xfId="5"/>
    <cellStyle name="Normalny 3" xfId="3"/>
    <cellStyle name="Normalny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2"/>
  <sheetViews>
    <sheetView tabSelected="1" topLeftCell="A563" zoomScale="55" zoomScaleNormal="55" zoomScaleSheetLayoutView="100" workbookViewId="0">
      <selection activeCell="I194" sqref="I194"/>
    </sheetView>
  </sheetViews>
  <sheetFormatPr defaultRowHeight="16.149999999999999" customHeight="1" x14ac:dyDescent="0.2"/>
  <cols>
    <col min="1" max="1" width="28.28515625" style="34" customWidth="1"/>
    <col min="2" max="2" width="17.7109375" style="34" hidden="1" customWidth="1"/>
    <col min="3" max="3" width="10.5703125" style="34" customWidth="1"/>
    <col min="4" max="4" width="47.28515625" style="5" customWidth="1"/>
    <col min="5" max="5" width="18.7109375" style="28" hidden="1" customWidth="1"/>
    <col min="6" max="6" width="41.5703125" style="63" customWidth="1"/>
    <col min="7" max="7" width="0.140625" style="28" hidden="1" customWidth="1"/>
    <col min="8" max="8" width="33.85546875" style="5" customWidth="1"/>
    <col min="9" max="9" width="68.140625" style="2" bestFit="1" customWidth="1"/>
    <col min="10" max="10" width="16.5703125" style="2" bestFit="1" customWidth="1"/>
    <col min="11" max="11" width="25.85546875" style="2" bestFit="1" customWidth="1"/>
    <col min="12" max="12" width="19.140625" style="2" customWidth="1"/>
    <col min="13" max="13" width="13.85546875" style="2" bestFit="1" customWidth="1"/>
    <col min="14" max="16384" width="9.140625" style="2"/>
  </cols>
  <sheetData>
    <row r="1" spans="1:9" s="3" customFormat="1" ht="24.2" customHeight="1" thickBot="1" x14ac:dyDescent="0.4">
      <c r="A1" s="388" t="s">
        <v>279</v>
      </c>
      <c r="B1" s="389"/>
      <c r="C1" s="389"/>
      <c r="D1" s="389"/>
      <c r="E1" s="389"/>
      <c r="F1" s="389"/>
      <c r="G1" s="389"/>
      <c r="H1" s="390"/>
    </row>
    <row r="2" spans="1:9" s="4" customFormat="1" ht="16.149999999999999" customHeight="1" x14ac:dyDescent="0.25">
      <c r="A2" s="29"/>
      <c r="B2" s="46"/>
      <c r="C2" s="46"/>
      <c r="D2" s="1"/>
      <c r="E2" s="23"/>
      <c r="F2" s="56"/>
      <c r="G2" s="23"/>
      <c r="H2" s="6"/>
    </row>
    <row r="3" spans="1:9" s="4" customFormat="1" ht="24.75" customHeight="1" x14ac:dyDescent="0.2">
      <c r="A3" s="391" t="s">
        <v>156</v>
      </c>
      <c r="B3" s="392"/>
      <c r="C3" s="392"/>
      <c r="D3" s="393"/>
      <c r="E3" s="393"/>
      <c r="F3" s="393"/>
      <c r="G3" s="393"/>
      <c r="H3" s="394"/>
    </row>
    <row r="4" spans="1:9" s="19" customFormat="1" ht="30" customHeight="1" x14ac:dyDescent="0.2">
      <c r="A4" s="35"/>
      <c r="B4" s="35"/>
      <c r="C4" s="35"/>
      <c r="D4" s="36"/>
      <c r="E4" s="37">
        <v>2014</v>
      </c>
      <c r="F4" s="37"/>
      <c r="G4" s="38" t="s">
        <v>157</v>
      </c>
      <c r="H4" s="39"/>
    </row>
    <row r="5" spans="1:9" s="10" customFormat="1" ht="16.149999999999999" customHeight="1" x14ac:dyDescent="0.25">
      <c r="A5" s="64" t="s">
        <v>0</v>
      </c>
      <c r="B5" s="64"/>
      <c r="C5" s="64"/>
      <c r="D5" s="65"/>
      <c r="E5" s="66"/>
      <c r="F5" s="67"/>
      <c r="G5" s="66"/>
      <c r="H5" s="68"/>
    </row>
    <row r="6" spans="1:9" s="10" customFormat="1" ht="15.75" customHeight="1" x14ac:dyDescent="0.25">
      <c r="A6" s="69" t="s">
        <v>78</v>
      </c>
      <c r="B6" s="69"/>
      <c r="C6" s="69"/>
      <c r="D6" s="395" t="s">
        <v>140</v>
      </c>
      <c r="E6" s="70"/>
      <c r="F6" s="71"/>
      <c r="G6" s="70"/>
      <c r="H6" s="72"/>
    </row>
    <row r="7" spans="1:9" s="10" customFormat="1" ht="16.149999999999999" customHeight="1" x14ac:dyDescent="0.25">
      <c r="A7" s="73" t="s">
        <v>79</v>
      </c>
      <c r="B7" s="74"/>
      <c r="C7" s="74"/>
      <c r="D7" s="396"/>
      <c r="E7" s="75"/>
      <c r="F7" s="76"/>
      <c r="G7" s="75"/>
      <c r="H7" s="77"/>
    </row>
    <row r="8" spans="1:9" s="10" customFormat="1" ht="35.25" customHeight="1" x14ac:dyDescent="0.25">
      <c r="A8" s="78" t="s">
        <v>126</v>
      </c>
      <c r="B8" s="79"/>
      <c r="C8" s="79"/>
      <c r="D8" s="397"/>
      <c r="E8" s="80"/>
      <c r="F8" s="81"/>
      <c r="G8" s="80"/>
      <c r="H8" s="82"/>
    </row>
    <row r="9" spans="1:9" s="10" customFormat="1" ht="12.75" customHeight="1" x14ac:dyDescent="0.25">
      <c r="A9" s="83"/>
      <c r="B9" s="83"/>
      <c r="C9" s="83"/>
      <c r="D9" s="84"/>
      <c r="E9" s="85"/>
      <c r="F9" s="86"/>
      <c r="G9" s="85"/>
      <c r="H9" s="87"/>
    </row>
    <row r="10" spans="1:9" s="10" customFormat="1" ht="16.149999999999999" customHeight="1" x14ac:dyDescent="0.25">
      <c r="A10" s="88"/>
      <c r="B10" s="88"/>
      <c r="C10" s="88"/>
      <c r="D10" s="89" t="s">
        <v>1</v>
      </c>
      <c r="E10" s="90" t="s">
        <v>287</v>
      </c>
      <c r="F10" s="91" t="s">
        <v>287</v>
      </c>
      <c r="G10" s="90" t="s">
        <v>287</v>
      </c>
      <c r="H10" s="89" t="s">
        <v>2</v>
      </c>
      <c r="I10" s="11"/>
    </row>
    <row r="11" spans="1:9" s="47" customFormat="1" ht="33" customHeight="1" x14ac:dyDescent="0.2">
      <c r="A11" s="83"/>
      <c r="B11" s="92" t="s">
        <v>170</v>
      </c>
      <c r="C11" s="92" t="s">
        <v>277</v>
      </c>
      <c r="D11" s="93"/>
      <c r="E11" s="86"/>
      <c r="F11" s="86"/>
      <c r="G11" s="86"/>
      <c r="H11" s="93"/>
    </row>
    <row r="12" spans="1:9" s="47" customFormat="1" ht="16.149999999999999" customHeight="1" x14ac:dyDescent="0.2">
      <c r="A12" s="83"/>
      <c r="B12" s="94" t="s">
        <v>171</v>
      </c>
      <c r="C12" s="94">
        <v>0</v>
      </c>
      <c r="D12" s="95" t="s">
        <v>3</v>
      </c>
      <c r="E12" s="96"/>
      <c r="F12" s="96"/>
      <c r="G12" s="96"/>
      <c r="H12" s="97"/>
    </row>
    <row r="13" spans="1:9" s="10" customFormat="1" ht="16.149999999999999" customHeight="1" x14ac:dyDescent="0.25">
      <c r="A13" s="98"/>
      <c r="B13" s="98"/>
      <c r="C13" s="98"/>
      <c r="D13" s="99" t="s">
        <v>103</v>
      </c>
      <c r="E13" s="100">
        <v>157997.01999999999</v>
      </c>
      <c r="F13" s="101">
        <v>157997.01999999999</v>
      </c>
      <c r="G13" s="100">
        <f>F13-E13</f>
        <v>0</v>
      </c>
      <c r="H13" s="102" t="s">
        <v>4</v>
      </c>
      <c r="I13" s="11"/>
    </row>
    <row r="14" spans="1:9" s="10" customFormat="1" ht="15" customHeight="1" x14ac:dyDescent="0.25">
      <c r="A14" s="98"/>
      <c r="B14" s="98"/>
      <c r="C14" s="98"/>
      <c r="D14" s="103" t="s">
        <v>107</v>
      </c>
      <c r="E14" s="100"/>
      <c r="F14" s="101">
        <v>150997.01999999999</v>
      </c>
      <c r="G14" s="100"/>
      <c r="H14" s="104" t="s">
        <v>18</v>
      </c>
      <c r="I14" s="11"/>
    </row>
    <row r="15" spans="1:9" s="10" customFormat="1" ht="16.149999999999999" customHeight="1" x14ac:dyDescent="0.25">
      <c r="A15" s="98"/>
      <c r="B15" s="98"/>
      <c r="C15" s="98"/>
      <c r="D15" s="105" t="s">
        <v>104</v>
      </c>
      <c r="E15" s="100"/>
      <c r="F15" s="101"/>
      <c r="G15" s="100"/>
      <c r="H15" s="104"/>
      <c r="I15" s="11"/>
    </row>
    <row r="16" spans="1:9" s="10" customFormat="1" ht="16.149999999999999" customHeight="1" x14ac:dyDescent="0.25">
      <c r="A16" s="98"/>
      <c r="B16" s="98"/>
      <c r="C16" s="98"/>
      <c r="D16" s="105" t="s">
        <v>105</v>
      </c>
      <c r="E16" s="100"/>
      <c r="F16" s="101"/>
      <c r="G16" s="100"/>
      <c r="H16" s="104"/>
      <c r="I16" s="11"/>
    </row>
    <row r="17" spans="1:9" s="10" customFormat="1" ht="16.149999999999999" customHeight="1" x14ac:dyDescent="0.25">
      <c r="A17" s="98"/>
      <c r="B17" s="98"/>
      <c r="C17" s="98"/>
      <c r="D17" s="105" t="s">
        <v>273</v>
      </c>
      <c r="E17" s="100"/>
      <c r="F17" s="101"/>
      <c r="G17" s="100"/>
      <c r="H17" s="102" t="s">
        <v>4</v>
      </c>
      <c r="I17" s="11"/>
    </row>
    <row r="18" spans="1:9" s="10" customFormat="1" ht="16.149999999999999" customHeight="1" x14ac:dyDescent="0.25">
      <c r="A18" s="98"/>
      <c r="B18" s="98"/>
      <c r="C18" s="98"/>
      <c r="D18" s="103" t="s">
        <v>106</v>
      </c>
      <c r="E18" s="100"/>
      <c r="F18" s="101">
        <v>7000</v>
      </c>
      <c r="G18" s="100"/>
      <c r="H18" s="104" t="s">
        <v>18</v>
      </c>
      <c r="I18" s="11"/>
    </row>
    <row r="19" spans="1:9" s="10" customFormat="1" ht="16.149999999999999" customHeight="1" x14ac:dyDescent="0.25">
      <c r="A19" s="98"/>
      <c r="B19" s="98"/>
      <c r="C19" s="98"/>
      <c r="D19" s="105" t="s">
        <v>104</v>
      </c>
      <c r="E19" s="100"/>
      <c r="F19" s="101"/>
      <c r="G19" s="100"/>
      <c r="H19" s="104"/>
      <c r="I19" s="11"/>
    </row>
    <row r="20" spans="1:9" s="10" customFormat="1" ht="16.149999999999999" customHeight="1" x14ac:dyDescent="0.25">
      <c r="A20" s="98"/>
      <c r="B20" s="98"/>
      <c r="C20" s="98"/>
      <c r="D20" s="105" t="s">
        <v>108</v>
      </c>
      <c r="E20" s="100"/>
      <c r="F20" s="101"/>
      <c r="G20" s="100"/>
      <c r="H20" s="104"/>
      <c r="I20" s="11"/>
    </row>
    <row r="21" spans="1:9" s="10" customFormat="1" ht="16.149999999999999" customHeight="1" x14ac:dyDescent="0.25">
      <c r="A21" s="98"/>
      <c r="B21" s="98"/>
      <c r="C21" s="98"/>
      <c r="D21" s="105" t="s">
        <v>274</v>
      </c>
      <c r="E21" s="100"/>
      <c r="F21" s="101"/>
      <c r="G21" s="100"/>
      <c r="H21" s="104"/>
      <c r="I21" s="11"/>
    </row>
    <row r="22" spans="1:9" s="10" customFormat="1" ht="16.149999999999999" customHeight="1" x14ac:dyDescent="0.25">
      <c r="A22" s="98"/>
      <c r="B22" s="98"/>
      <c r="C22" s="98"/>
      <c r="D22" s="99"/>
      <c r="E22" s="100"/>
      <c r="F22" s="101"/>
      <c r="G22" s="100"/>
      <c r="H22" s="104"/>
      <c r="I22" s="11"/>
    </row>
    <row r="23" spans="1:9" s="10" customFormat="1" ht="16.149999999999999" customHeight="1" x14ac:dyDescent="0.25">
      <c r="A23" s="83"/>
      <c r="B23" s="94" t="s">
        <v>172</v>
      </c>
      <c r="C23" s="94">
        <v>1</v>
      </c>
      <c r="D23" s="95" t="s">
        <v>5</v>
      </c>
      <c r="E23" s="106"/>
      <c r="F23" s="96"/>
      <c r="G23" s="106"/>
      <c r="H23" s="107"/>
      <c r="I23" s="11"/>
    </row>
    <row r="24" spans="1:9" s="10" customFormat="1" ht="16.149999999999999" customHeight="1" x14ac:dyDescent="0.25">
      <c r="A24" s="98"/>
      <c r="B24" s="98"/>
      <c r="C24" s="98"/>
      <c r="D24" s="99" t="s">
        <v>19</v>
      </c>
      <c r="E24" s="100">
        <v>773816.19</v>
      </c>
      <c r="F24" s="101">
        <v>868779.47</v>
      </c>
      <c r="G24" s="100">
        <f t="shared" ref="G24:G32" si="0">F24-E24</f>
        <v>94963.280000000028</v>
      </c>
      <c r="H24" s="104" t="s">
        <v>18</v>
      </c>
      <c r="I24" s="11"/>
    </row>
    <row r="25" spans="1:9" s="10" customFormat="1" ht="16.149999999999999" customHeight="1" x14ac:dyDescent="0.25">
      <c r="A25" s="98"/>
      <c r="B25" s="98"/>
      <c r="C25" s="98"/>
      <c r="D25" s="99" t="s">
        <v>20</v>
      </c>
      <c r="E25" s="100">
        <v>148527.46</v>
      </c>
      <c r="F25" s="101">
        <v>135843.46</v>
      </c>
      <c r="G25" s="100">
        <f t="shared" si="0"/>
        <v>-12684</v>
      </c>
      <c r="H25" s="104" t="s">
        <v>18</v>
      </c>
      <c r="I25" s="11"/>
    </row>
    <row r="26" spans="1:9" s="10" customFormat="1" ht="16.149999999999999" customHeight="1" x14ac:dyDescent="0.25">
      <c r="A26" s="98"/>
      <c r="B26" s="98"/>
      <c r="C26" s="98"/>
      <c r="D26" s="99" t="s">
        <v>21</v>
      </c>
      <c r="E26" s="100">
        <v>3138464.98</v>
      </c>
      <c r="F26" s="101">
        <v>3393187.9</v>
      </c>
      <c r="G26" s="100">
        <f t="shared" si="0"/>
        <v>254722.91999999993</v>
      </c>
      <c r="H26" s="104" t="s">
        <v>18</v>
      </c>
      <c r="I26" s="11"/>
    </row>
    <row r="27" spans="1:9" s="10" customFormat="1" ht="16.149999999999999" customHeight="1" x14ac:dyDescent="0.25">
      <c r="A27" s="98"/>
      <c r="B27" s="98"/>
      <c r="C27" s="98"/>
      <c r="D27" s="99" t="s">
        <v>22</v>
      </c>
      <c r="E27" s="100">
        <v>24545.31</v>
      </c>
      <c r="F27" s="101">
        <v>22798.31</v>
      </c>
      <c r="G27" s="100">
        <f t="shared" si="0"/>
        <v>-1747</v>
      </c>
      <c r="H27" s="104" t="s">
        <v>18</v>
      </c>
      <c r="I27" s="11"/>
    </row>
    <row r="28" spans="1:9" s="10" customFormat="1" ht="16.149999999999999" customHeight="1" x14ac:dyDescent="0.25">
      <c r="A28" s="83"/>
      <c r="B28" s="94" t="s">
        <v>172</v>
      </c>
      <c r="C28" s="94">
        <v>2</v>
      </c>
      <c r="D28" s="95" t="s">
        <v>173</v>
      </c>
      <c r="E28" s="106"/>
      <c r="F28" s="96"/>
      <c r="G28" s="106"/>
      <c r="H28" s="107"/>
      <c r="I28" s="11"/>
    </row>
    <row r="29" spans="1:9" s="10" customFormat="1" ht="16.149999999999999" customHeight="1" x14ac:dyDescent="0.25">
      <c r="A29" s="98"/>
      <c r="B29" s="98"/>
      <c r="C29" s="98"/>
      <c r="D29" s="99" t="s">
        <v>23</v>
      </c>
      <c r="E29" s="100">
        <v>57316.4</v>
      </c>
      <c r="F29" s="101">
        <v>95450.19</v>
      </c>
      <c r="G29" s="100">
        <f t="shared" si="0"/>
        <v>38133.79</v>
      </c>
      <c r="H29" s="104" t="s">
        <v>18</v>
      </c>
      <c r="I29" s="11"/>
    </row>
    <row r="30" spans="1:9" s="10" customFormat="1" ht="16.149999999999999" customHeight="1" x14ac:dyDescent="0.25">
      <c r="A30" s="98"/>
      <c r="B30" s="98"/>
      <c r="C30" s="98"/>
      <c r="D30" s="99" t="s">
        <v>24</v>
      </c>
      <c r="E30" s="100">
        <v>5524.97</v>
      </c>
      <c r="F30" s="101">
        <v>3995.17</v>
      </c>
      <c r="G30" s="100">
        <f t="shared" si="0"/>
        <v>-1529.8000000000002</v>
      </c>
      <c r="H30" s="104" t="s">
        <v>18</v>
      </c>
      <c r="I30" s="11"/>
    </row>
    <row r="31" spans="1:9" s="10" customFormat="1" ht="16.149999999999999" customHeight="1" x14ac:dyDescent="0.25">
      <c r="A31" s="98"/>
      <c r="B31" s="98"/>
      <c r="C31" s="98"/>
      <c r="D31" s="99" t="s">
        <v>25</v>
      </c>
      <c r="E31" s="100">
        <v>29318.7</v>
      </c>
      <c r="F31" s="101">
        <v>22233.3</v>
      </c>
      <c r="G31" s="100">
        <f t="shared" si="0"/>
        <v>-7085.4000000000015</v>
      </c>
      <c r="H31" s="104" t="s">
        <v>18</v>
      </c>
      <c r="I31" s="11"/>
    </row>
    <row r="32" spans="1:9" s="10" customFormat="1" ht="16.149999999999999" customHeight="1" x14ac:dyDescent="0.25">
      <c r="A32" s="98"/>
      <c r="B32" s="98"/>
      <c r="C32" s="98"/>
      <c r="D32" s="99" t="s">
        <v>26</v>
      </c>
      <c r="E32" s="100">
        <v>218057.46</v>
      </c>
      <c r="F32" s="101">
        <v>176102.46</v>
      </c>
      <c r="G32" s="100">
        <f t="shared" si="0"/>
        <v>-41955</v>
      </c>
      <c r="H32" s="104" t="s">
        <v>18</v>
      </c>
      <c r="I32" s="11"/>
    </row>
    <row r="33" spans="1:9" s="10" customFormat="1" ht="16.149999999999999" customHeight="1" x14ac:dyDescent="0.25">
      <c r="A33" s="83"/>
      <c r="B33" s="94" t="s">
        <v>174</v>
      </c>
      <c r="C33" s="94">
        <v>3</v>
      </c>
      <c r="D33" s="95" t="s">
        <v>175</v>
      </c>
      <c r="E33" s="106"/>
      <c r="F33" s="96"/>
      <c r="G33" s="106"/>
      <c r="H33" s="107"/>
      <c r="I33" s="11"/>
    </row>
    <row r="34" spans="1:9" s="10" customFormat="1" ht="16.149999999999999" customHeight="1" x14ac:dyDescent="0.25">
      <c r="A34" s="98"/>
      <c r="B34" s="98"/>
      <c r="C34" s="98"/>
      <c r="D34" s="99"/>
      <c r="E34" s="100">
        <v>4434.6099999999997</v>
      </c>
      <c r="F34" s="101">
        <v>3790</v>
      </c>
      <c r="G34" s="100">
        <f t="shared" ref="G34:G44" si="1">F34-E34</f>
        <v>-644.60999999999967</v>
      </c>
      <c r="H34" s="102" t="s">
        <v>4</v>
      </c>
      <c r="I34" s="11"/>
    </row>
    <row r="35" spans="1:9" s="10" customFormat="1" ht="16.149999999999999" customHeight="1" x14ac:dyDescent="0.25">
      <c r="A35" s="83"/>
      <c r="B35" s="94" t="s">
        <v>174</v>
      </c>
      <c r="C35" s="94">
        <v>4</v>
      </c>
      <c r="D35" s="401" t="s">
        <v>176</v>
      </c>
      <c r="E35" s="401"/>
      <c r="F35" s="401"/>
      <c r="G35" s="401"/>
      <c r="H35" s="107"/>
      <c r="I35" s="11"/>
    </row>
    <row r="36" spans="1:9" s="10" customFormat="1" ht="16.149999999999999" customHeight="1" x14ac:dyDescent="0.25">
      <c r="A36" s="98"/>
      <c r="B36" s="98"/>
      <c r="C36" s="98"/>
      <c r="D36" s="99"/>
      <c r="E36" s="100">
        <v>0</v>
      </c>
      <c r="F36" s="101">
        <v>0</v>
      </c>
      <c r="G36" s="100">
        <f t="shared" si="1"/>
        <v>0</v>
      </c>
      <c r="H36" s="102" t="s">
        <v>4</v>
      </c>
      <c r="I36" s="11"/>
    </row>
    <row r="37" spans="1:9" s="10" customFormat="1" ht="16.149999999999999" customHeight="1" x14ac:dyDescent="0.25">
      <c r="A37" s="83"/>
      <c r="B37" s="94" t="s">
        <v>174</v>
      </c>
      <c r="C37" s="311">
        <v>5</v>
      </c>
      <c r="D37" s="312" t="s">
        <v>278</v>
      </c>
      <c r="E37" s="312"/>
      <c r="F37" s="313"/>
      <c r="G37" s="312"/>
      <c r="H37" s="314"/>
      <c r="I37" s="11"/>
    </row>
    <row r="38" spans="1:9" s="10" customFormat="1" ht="16.149999999999999" customHeight="1" x14ac:dyDescent="0.25">
      <c r="A38" s="83"/>
      <c r="B38" s="94"/>
      <c r="C38" s="315"/>
      <c r="D38" s="316"/>
      <c r="E38" s="316"/>
      <c r="F38" s="101">
        <v>3068.39</v>
      </c>
      <c r="G38" s="316"/>
      <c r="H38" s="317" t="s">
        <v>280</v>
      </c>
      <c r="I38" s="11"/>
    </row>
    <row r="39" spans="1:9" s="10" customFormat="1" ht="16.149999999999999" customHeight="1" x14ac:dyDescent="0.25">
      <c r="A39" s="98"/>
      <c r="B39" s="98"/>
      <c r="C39" s="94">
        <v>6</v>
      </c>
      <c r="D39" s="95" t="s">
        <v>159</v>
      </c>
      <c r="E39" s="106"/>
      <c r="F39" s="96"/>
      <c r="G39" s="106"/>
      <c r="H39" s="107"/>
      <c r="I39" s="11"/>
    </row>
    <row r="40" spans="1:9" s="10" customFormat="1" ht="16.149999999999999" customHeight="1" x14ac:dyDescent="0.25">
      <c r="A40" s="83"/>
      <c r="B40" s="94" t="s">
        <v>177</v>
      </c>
      <c r="C40" s="98"/>
      <c r="D40" s="99"/>
      <c r="E40" s="100">
        <v>11432.49</v>
      </c>
      <c r="F40" s="101"/>
      <c r="G40" s="100"/>
      <c r="H40" s="102"/>
      <c r="I40" s="11"/>
    </row>
    <row r="41" spans="1:9" s="10" customFormat="1" ht="16.149999999999999" customHeight="1" x14ac:dyDescent="0.25">
      <c r="A41" s="98"/>
      <c r="B41" s="98"/>
      <c r="C41" s="94">
        <v>7</v>
      </c>
      <c r="D41" s="401" t="s">
        <v>179</v>
      </c>
      <c r="E41" s="401"/>
      <c r="F41" s="401"/>
      <c r="G41" s="401"/>
      <c r="H41" s="107"/>
      <c r="I41" s="11"/>
    </row>
    <row r="42" spans="1:9" s="10" customFormat="1" ht="29.25" customHeight="1" x14ac:dyDescent="0.25">
      <c r="A42" s="83"/>
      <c r="B42" s="94" t="s">
        <v>178</v>
      </c>
      <c r="C42" s="98"/>
      <c r="D42" s="99"/>
      <c r="E42" s="100">
        <v>139588</v>
      </c>
      <c r="F42" s="101">
        <v>81828</v>
      </c>
      <c r="G42" s="100">
        <f t="shared" si="1"/>
        <v>-57760</v>
      </c>
      <c r="H42" s="102" t="s">
        <v>4</v>
      </c>
      <c r="I42" s="11"/>
    </row>
    <row r="43" spans="1:9" s="10" customFormat="1" ht="16.149999999999999" customHeight="1" x14ac:dyDescent="0.25">
      <c r="A43" s="98"/>
      <c r="B43" s="98"/>
      <c r="C43" s="94">
        <v>8</v>
      </c>
      <c r="D43" s="401" t="s">
        <v>180</v>
      </c>
      <c r="E43" s="401"/>
      <c r="F43" s="401"/>
      <c r="G43" s="401"/>
      <c r="H43" s="107"/>
      <c r="I43" s="11"/>
    </row>
    <row r="44" spans="1:9" s="10" customFormat="1" ht="16.149999999999999" customHeight="1" x14ac:dyDescent="0.25">
      <c r="A44" s="83"/>
      <c r="B44" s="83"/>
      <c r="C44" s="98"/>
      <c r="D44" s="99"/>
      <c r="E44" s="100">
        <v>7978.7</v>
      </c>
      <c r="F44" s="101">
        <v>1862.2</v>
      </c>
      <c r="G44" s="100">
        <f t="shared" si="1"/>
        <v>-6116.5</v>
      </c>
      <c r="H44" s="102" t="s">
        <v>4</v>
      </c>
      <c r="I44" s="11"/>
    </row>
    <row r="45" spans="1:9" s="10" customFormat="1" ht="16.149999999999999" customHeight="1" x14ac:dyDescent="0.25">
      <c r="A45" s="83"/>
      <c r="B45" s="83"/>
      <c r="C45" s="83"/>
      <c r="D45" s="108"/>
      <c r="E45" s="100"/>
      <c r="F45" s="101"/>
      <c r="G45" s="100"/>
      <c r="H45" s="104"/>
      <c r="I45" s="11"/>
    </row>
    <row r="46" spans="1:9" s="10" customFormat="1" ht="16.149999999999999" customHeight="1" x14ac:dyDescent="0.25">
      <c r="A46" s="83"/>
      <c r="B46" s="83"/>
      <c r="C46" s="83"/>
      <c r="D46" s="108" t="s">
        <v>98</v>
      </c>
      <c r="E46" s="85">
        <f>SUM(E13)</f>
        <v>157997.01999999999</v>
      </c>
      <c r="F46" s="86">
        <f>SUM(F13)</f>
        <v>157997.01999999999</v>
      </c>
      <c r="G46" s="85">
        <f>SUM(G13)</f>
        <v>0</v>
      </c>
      <c r="H46" s="109"/>
      <c r="I46" s="11"/>
    </row>
    <row r="47" spans="1:9" s="10" customFormat="1" ht="16.149999999999999" customHeight="1" x14ac:dyDescent="0.25">
      <c r="A47" s="113"/>
      <c r="B47" s="113"/>
      <c r="C47" s="83"/>
      <c r="D47" s="108" t="s">
        <v>70</v>
      </c>
      <c r="E47" s="110">
        <f>SUM(E24:E44)</f>
        <v>4559005.2700000014</v>
      </c>
      <c r="F47" s="111">
        <f>SUM(F24:F32)</f>
        <v>4718390.26</v>
      </c>
      <c r="G47" s="110">
        <f>SUM(G24:G44)</f>
        <v>258297.67999999993</v>
      </c>
      <c r="H47" s="112"/>
      <c r="I47" s="11"/>
    </row>
    <row r="48" spans="1:9" s="10" customFormat="1" ht="40.5" customHeight="1" x14ac:dyDescent="0.25">
      <c r="A48" s="113"/>
      <c r="B48" s="118"/>
      <c r="C48" s="113"/>
      <c r="D48" s="114" t="s">
        <v>184</v>
      </c>
      <c r="E48" s="115"/>
      <c r="F48" s="116">
        <f>SUM(F34:F44)</f>
        <v>90548.59</v>
      </c>
      <c r="G48" s="115"/>
      <c r="H48" s="117"/>
    </row>
    <row r="49" spans="1:9" s="10" customFormat="1" ht="16.149999999999999" customHeight="1" x14ac:dyDescent="0.25">
      <c r="A49" s="118"/>
      <c r="B49" s="30"/>
      <c r="C49" s="118"/>
      <c r="D49" s="119" t="s">
        <v>187</v>
      </c>
      <c r="E49" s="120">
        <f>SUM(E46:E47)</f>
        <v>4717002.290000001</v>
      </c>
      <c r="F49" s="121">
        <f>SUM(F46:F48)</f>
        <v>4966935.8699999992</v>
      </c>
      <c r="G49" s="120">
        <f>F49-E49</f>
        <v>249933.57999999821</v>
      </c>
      <c r="H49" s="122"/>
    </row>
    <row r="50" spans="1:9" s="10" customFormat="1" ht="16.149999999999999" customHeight="1" x14ac:dyDescent="0.25">
      <c r="A50" s="30"/>
      <c r="B50" s="30"/>
      <c r="C50" s="30"/>
      <c r="D50" s="7"/>
      <c r="E50" s="24"/>
      <c r="F50" s="58"/>
      <c r="G50" s="24"/>
      <c r="H50" s="9"/>
    </row>
    <row r="51" spans="1:9" s="10" customFormat="1" ht="27" customHeight="1" x14ac:dyDescent="0.25">
      <c r="A51" s="30"/>
      <c r="B51" s="64"/>
      <c r="C51" s="30"/>
      <c r="D51" s="40"/>
      <c r="E51" s="24"/>
      <c r="F51" s="58"/>
      <c r="G51" s="24"/>
      <c r="H51" s="9"/>
    </row>
    <row r="52" spans="1:9" s="10" customFormat="1" ht="16.149999999999999" customHeight="1" x14ac:dyDescent="0.25">
      <c r="A52" s="64" t="s">
        <v>6</v>
      </c>
      <c r="B52" s="123"/>
      <c r="C52" s="64"/>
      <c r="D52" s="65"/>
      <c r="E52" s="66"/>
      <c r="F52" s="67"/>
      <c r="G52" s="66"/>
      <c r="H52" s="68"/>
    </row>
    <row r="53" spans="1:9" s="10" customFormat="1" ht="32.25" customHeight="1" x14ac:dyDescent="0.25">
      <c r="A53" s="123" t="s">
        <v>7</v>
      </c>
      <c r="B53" s="127"/>
      <c r="C53" s="123"/>
      <c r="D53" s="398" t="s">
        <v>141</v>
      </c>
      <c r="E53" s="124"/>
      <c r="F53" s="125"/>
      <c r="G53" s="124"/>
      <c r="H53" s="126"/>
    </row>
    <row r="54" spans="1:9" s="10" customFormat="1" ht="16.149999999999999" customHeight="1" x14ac:dyDescent="0.25">
      <c r="A54" s="127" t="s">
        <v>116</v>
      </c>
      <c r="B54" s="128"/>
      <c r="C54" s="127"/>
      <c r="D54" s="399"/>
      <c r="E54" s="80"/>
      <c r="F54" s="81"/>
      <c r="G54" s="80"/>
      <c r="H54" s="82"/>
    </row>
    <row r="55" spans="1:9" s="10" customFormat="1" ht="16.149999999999999" customHeight="1" x14ac:dyDescent="0.25">
      <c r="A55" s="128" t="s">
        <v>127</v>
      </c>
      <c r="B55" s="83"/>
      <c r="C55" s="128"/>
      <c r="D55" s="108"/>
      <c r="E55" s="85"/>
      <c r="F55" s="86"/>
      <c r="G55" s="85"/>
      <c r="H55" s="87"/>
    </row>
    <row r="56" spans="1:9" s="10" customFormat="1" ht="16.149999999999999" customHeight="1" x14ac:dyDescent="0.25">
      <c r="A56" s="83"/>
      <c r="B56" s="83"/>
      <c r="C56" s="83"/>
      <c r="D56" s="108"/>
      <c r="E56" s="85"/>
      <c r="F56" s="86"/>
      <c r="G56" s="85"/>
      <c r="H56" s="87"/>
    </row>
    <row r="57" spans="1:9" s="47" customFormat="1" ht="33" customHeight="1" x14ac:dyDescent="0.25">
      <c r="A57" s="83"/>
      <c r="B57" s="92" t="s">
        <v>170</v>
      </c>
      <c r="C57" s="83"/>
      <c r="D57" s="89" t="s">
        <v>1</v>
      </c>
      <c r="E57" s="90" t="s">
        <v>287</v>
      </c>
      <c r="F57" s="91" t="s">
        <v>287</v>
      </c>
      <c r="G57" s="90" t="s">
        <v>287</v>
      </c>
      <c r="H57" s="89" t="s">
        <v>2</v>
      </c>
    </row>
    <row r="58" spans="1:9" s="10" customFormat="1" ht="16.149999999999999" customHeight="1" x14ac:dyDescent="0.25">
      <c r="A58" s="83"/>
      <c r="B58" s="94" t="s">
        <v>172</v>
      </c>
      <c r="C58" s="92" t="s">
        <v>277</v>
      </c>
      <c r="D58" s="93"/>
      <c r="E58" s="86"/>
      <c r="F58" s="86"/>
      <c r="G58" s="86"/>
      <c r="H58" s="93"/>
      <c r="I58" s="11"/>
    </row>
    <row r="59" spans="1:9" s="10" customFormat="1" ht="16.149999999999999" customHeight="1" x14ac:dyDescent="0.25">
      <c r="A59" s="83"/>
      <c r="B59" s="94"/>
      <c r="C59" s="94">
        <v>0</v>
      </c>
      <c r="D59" s="301" t="s">
        <v>281</v>
      </c>
      <c r="E59" s="106"/>
      <c r="F59" s="96"/>
      <c r="G59" s="106"/>
      <c r="H59" s="107"/>
      <c r="I59" s="11"/>
    </row>
    <row r="60" spans="1:9" s="10" customFormat="1" ht="16.149999999999999" customHeight="1" x14ac:dyDescent="0.25">
      <c r="A60" s="83"/>
      <c r="B60" s="94"/>
      <c r="C60" s="92"/>
      <c r="D60" s="93" t="s">
        <v>158</v>
      </c>
      <c r="E60" s="86"/>
      <c r="F60" s="86">
        <v>0</v>
      </c>
      <c r="G60" s="86"/>
      <c r="H60" s="93"/>
      <c r="I60" s="11"/>
    </row>
    <row r="61" spans="1:9" s="10" customFormat="1" ht="16.149999999999999" customHeight="1" x14ac:dyDescent="0.25">
      <c r="A61" s="83"/>
      <c r="B61" s="94"/>
      <c r="C61" s="92"/>
      <c r="D61" s="103" t="s">
        <v>282</v>
      </c>
      <c r="E61" s="86"/>
      <c r="F61" s="86"/>
      <c r="G61" s="86"/>
      <c r="H61" s="104" t="s">
        <v>4</v>
      </c>
      <c r="I61" s="11"/>
    </row>
    <row r="62" spans="1:9" s="10" customFormat="1" ht="16.149999999999999" customHeight="1" x14ac:dyDescent="0.25">
      <c r="A62" s="83"/>
      <c r="B62" s="94"/>
      <c r="C62" s="92"/>
      <c r="D62" s="145" t="s">
        <v>113</v>
      </c>
      <c r="E62" s="86"/>
      <c r="F62" s="86"/>
      <c r="G62" s="86"/>
      <c r="H62" s="93"/>
      <c r="I62" s="11"/>
    </row>
    <row r="63" spans="1:9" s="10" customFormat="1" ht="16.149999999999999" customHeight="1" x14ac:dyDescent="0.25">
      <c r="A63" s="83"/>
      <c r="B63" s="94"/>
      <c r="C63" s="92"/>
      <c r="D63" s="145" t="s">
        <v>283</v>
      </c>
      <c r="E63" s="86"/>
      <c r="F63" s="86"/>
      <c r="G63" s="86"/>
      <c r="H63" s="93"/>
      <c r="I63" s="11"/>
    </row>
    <row r="64" spans="1:9" s="10" customFormat="1" ht="16.149999999999999" customHeight="1" x14ac:dyDescent="0.25">
      <c r="A64" s="83"/>
      <c r="B64" s="94"/>
      <c r="C64" s="92"/>
      <c r="D64" s="145" t="s">
        <v>284</v>
      </c>
      <c r="E64" s="86"/>
      <c r="F64" s="86"/>
      <c r="G64" s="86"/>
      <c r="H64" s="93"/>
      <c r="I64" s="11"/>
    </row>
    <row r="65" spans="1:9" s="10" customFormat="1" ht="24" customHeight="1" x14ac:dyDescent="0.25">
      <c r="A65" s="83"/>
      <c r="B65" s="98"/>
      <c r="C65" s="94">
        <v>1</v>
      </c>
      <c r="D65" s="95" t="s">
        <v>5</v>
      </c>
      <c r="E65" s="106"/>
      <c r="F65" s="340"/>
      <c r="G65" s="106"/>
      <c r="H65" s="107"/>
      <c r="I65" s="11"/>
    </row>
    <row r="66" spans="1:9" s="10" customFormat="1" ht="22.5" customHeight="1" x14ac:dyDescent="0.25">
      <c r="A66" s="98"/>
      <c r="B66" s="98"/>
      <c r="C66" s="98"/>
      <c r="D66" s="99" t="s">
        <v>8</v>
      </c>
      <c r="E66" s="300">
        <v>296529.84999999998</v>
      </c>
      <c r="F66" s="367">
        <v>505510.38</v>
      </c>
      <c r="G66" s="339">
        <f t="shared" ref="G66:G75" si="2">F66-E66</f>
        <v>208980.53000000003</v>
      </c>
      <c r="H66" s="104" t="s">
        <v>4</v>
      </c>
      <c r="I66" s="11"/>
    </row>
    <row r="67" spans="1:9" s="10" customFormat="1" ht="22.5" customHeight="1" x14ac:dyDescent="0.25">
      <c r="A67" s="98"/>
      <c r="B67" s="98"/>
      <c r="C67" s="98"/>
      <c r="D67" s="99" t="s">
        <v>9</v>
      </c>
      <c r="E67" s="300">
        <v>12895.22</v>
      </c>
      <c r="F67" s="368">
        <v>11409.72</v>
      </c>
      <c r="G67" s="339">
        <f t="shared" si="2"/>
        <v>-1485.5</v>
      </c>
      <c r="H67" s="104" t="s">
        <v>4</v>
      </c>
      <c r="I67" s="11"/>
    </row>
    <row r="68" spans="1:9" s="10" customFormat="1" ht="16.149999999999999" customHeight="1" x14ac:dyDescent="0.25">
      <c r="A68" s="98"/>
      <c r="B68" s="98"/>
      <c r="C68" s="98"/>
      <c r="D68" s="99" t="s">
        <v>10</v>
      </c>
      <c r="E68" s="300">
        <v>2723.84</v>
      </c>
      <c r="F68" s="367">
        <v>2391.6799999999998</v>
      </c>
      <c r="G68" s="339">
        <f t="shared" si="2"/>
        <v>-332.16000000000031</v>
      </c>
      <c r="H68" s="104" t="s">
        <v>4</v>
      </c>
      <c r="I68" s="11"/>
    </row>
    <row r="69" spans="1:9" s="10" customFormat="1" ht="16.149999999999999" customHeight="1" x14ac:dyDescent="0.25">
      <c r="A69" s="98"/>
      <c r="B69" s="98"/>
      <c r="C69" s="98"/>
      <c r="D69" s="99" t="s">
        <v>11</v>
      </c>
      <c r="E69" s="300">
        <v>14049.1</v>
      </c>
      <c r="F69" s="369">
        <v>12333.6</v>
      </c>
      <c r="G69" s="339">
        <f t="shared" si="2"/>
        <v>-1715.5</v>
      </c>
      <c r="H69" s="104" t="s">
        <v>4</v>
      </c>
      <c r="I69" s="11"/>
    </row>
    <row r="70" spans="1:9" s="10" customFormat="1" ht="16.149999999999999" customHeight="1" x14ac:dyDescent="0.25">
      <c r="A70" s="98"/>
      <c r="B70" s="98"/>
      <c r="C70" s="98"/>
      <c r="D70" s="99" t="s">
        <v>12</v>
      </c>
      <c r="E70" s="300">
        <v>662434.82999999996</v>
      </c>
      <c r="F70" s="368">
        <v>613365.59</v>
      </c>
      <c r="G70" s="339">
        <f t="shared" si="2"/>
        <v>-49069.239999999991</v>
      </c>
      <c r="H70" s="104" t="s">
        <v>4</v>
      </c>
      <c r="I70" s="11"/>
    </row>
    <row r="71" spans="1:9" s="10" customFormat="1" ht="16.149999999999999" customHeight="1" x14ac:dyDescent="0.25">
      <c r="A71" s="98"/>
      <c r="B71" s="98"/>
      <c r="C71" s="98"/>
      <c r="D71" s="99" t="s">
        <v>62</v>
      </c>
      <c r="E71" s="300">
        <v>51236.3</v>
      </c>
      <c r="F71" s="367">
        <v>48222.42</v>
      </c>
      <c r="G71" s="339">
        <f t="shared" si="2"/>
        <v>-3013.8800000000047</v>
      </c>
      <c r="H71" s="104" t="s">
        <v>4</v>
      </c>
      <c r="I71" s="11"/>
    </row>
    <row r="72" spans="1:9" s="10" customFormat="1" ht="22.5" customHeight="1" x14ac:dyDescent="0.25">
      <c r="A72" s="98"/>
      <c r="B72" s="94" t="s">
        <v>172</v>
      </c>
      <c r="C72" s="98"/>
      <c r="D72" s="99" t="s">
        <v>13</v>
      </c>
      <c r="E72" s="300">
        <v>23280.36</v>
      </c>
      <c r="F72" s="367">
        <v>29127.82</v>
      </c>
      <c r="G72" s="339">
        <f t="shared" si="2"/>
        <v>5847.4599999999991</v>
      </c>
      <c r="H72" s="104" t="s">
        <v>4</v>
      </c>
      <c r="I72" s="11"/>
    </row>
    <row r="73" spans="1:9" s="10" customFormat="1" ht="19.5" customHeight="1" x14ac:dyDescent="0.25">
      <c r="A73" s="83"/>
      <c r="B73" s="98"/>
      <c r="C73" s="94">
        <v>2</v>
      </c>
      <c r="D73" s="95" t="s">
        <v>173</v>
      </c>
      <c r="E73" s="106"/>
      <c r="F73" s="370"/>
      <c r="G73" s="106"/>
      <c r="H73" s="107"/>
      <c r="I73" s="11"/>
    </row>
    <row r="74" spans="1:9" s="17" customFormat="1" ht="16.149999999999999" customHeight="1" x14ac:dyDescent="0.25">
      <c r="A74" s="98"/>
      <c r="B74" s="98"/>
      <c r="C74" s="98"/>
      <c r="D74" s="99" t="s">
        <v>14</v>
      </c>
      <c r="E74" s="100">
        <v>78.23</v>
      </c>
      <c r="F74" s="324">
        <v>9147.2099999999991</v>
      </c>
      <c r="G74" s="100">
        <f t="shared" si="2"/>
        <v>9068.98</v>
      </c>
      <c r="H74" s="104" t="s">
        <v>4</v>
      </c>
      <c r="I74" s="11"/>
    </row>
    <row r="75" spans="1:9" s="10" customFormat="1" ht="16.149999999999999" customHeight="1" x14ac:dyDescent="0.25">
      <c r="A75" s="98"/>
      <c r="B75" s="94" t="s">
        <v>174</v>
      </c>
      <c r="C75" s="98"/>
      <c r="D75" s="99" t="s">
        <v>65</v>
      </c>
      <c r="E75" s="100">
        <v>915923.86</v>
      </c>
      <c r="F75" s="324">
        <v>865039.2</v>
      </c>
      <c r="G75" s="100">
        <f t="shared" si="2"/>
        <v>-50884.660000000033</v>
      </c>
      <c r="H75" s="104" t="s">
        <v>4</v>
      </c>
      <c r="I75" s="11"/>
    </row>
    <row r="76" spans="1:9" s="10" customFormat="1" ht="16.149999999999999" customHeight="1" x14ac:dyDescent="0.25">
      <c r="A76" s="83"/>
      <c r="B76" s="98"/>
      <c r="C76" s="94">
        <v>3</v>
      </c>
      <c r="D76" s="95" t="s">
        <v>175</v>
      </c>
      <c r="E76" s="106"/>
      <c r="F76" s="96"/>
      <c r="G76" s="106"/>
      <c r="H76" s="107"/>
      <c r="I76" s="11"/>
    </row>
    <row r="77" spans="1:9" s="10" customFormat="1" ht="16.149999999999999" customHeight="1" x14ac:dyDescent="0.25">
      <c r="A77" s="98"/>
      <c r="B77" s="94" t="s">
        <v>174</v>
      </c>
      <c r="C77" s="98"/>
      <c r="D77" s="99"/>
      <c r="E77" s="100">
        <v>34022.68</v>
      </c>
      <c r="F77" s="101"/>
      <c r="G77" s="100">
        <f>F77-E77</f>
        <v>-34022.68</v>
      </c>
      <c r="H77" s="102"/>
      <c r="I77" s="11"/>
    </row>
    <row r="78" spans="1:9" s="10" customFormat="1" ht="16.149999999999999" customHeight="1" x14ac:dyDescent="0.25">
      <c r="A78" s="83"/>
      <c r="B78" s="98"/>
      <c r="C78" s="94">
        <v>4</v>
      </c>
      <c r="D78" s="401" t="s">
        <v>176</v>
      </c>
      <c r="E78" s="401"/>
      <c r="F78" s="401"/>
      <c r="G78" s="401"/>
      <c r="H78" s="107"/>
      <c r="I78" s="11"/>
    </row>
    <row r="79" spans="1:9" s="10" customFormat="1" ht="16.149999999999999" customHeight="1" x14ac:dyDescent="0.25">
      <c r="A79" s="98"/>
      <c r="B79" s="94" t="s">
        <v>174</v>
      </c>
      <c r="C79" s="98"/>
      <c r="D79" s="99"/>
      <c r="E79" s="100"/>
      <c r="F79" s="101"/>
      <c r="G79" s="100">
        <f>F79-E79</f>
        <v>0</v>
      </c>
      <c r="H79" s="102"/>
      <c r="I79" s="11"/>
    </row>
    <row r="80" spans="1:9" s="10" customFormat="1" ht="16.149999999999999" customHeight="1" x14ac:dyDescent="0.25">
      <c r="A80" s="83"/>
      <c r="B80" s="98"/>
      <c r="C80" s="94">
        <v>6</v>
      </c>
      <c r="D80" s="95" t="s">
        <v>159</v>
      </c>
      <c r="E80" s="106"/>
      <c r="F80" s="96"/>
      <c r="G80" s="106"/>
      <c r="H80" s="107"/>
      <c r="I80" s="11"/>
    </row>
    <row r="81" spans="1:9" s="10" customFormat="1" ht="16.149999999999999" customHeight="1" x14ac:dyDescent="0.25">
      <c r="A81" s="98"/>
      <c r="B81" s="94" t="s">
        <v>177</v>
      </c>
      <c r="C81" s="98"/>
      <c r="D81" s="99"/>
      <c r="E81" s="100"/>
      <c r="F81" s="101">
        <v>28206.82</v>
      </c>
      <c r="G81" s="100">
        <f>F81-E81</f>
        <v>28206.82</v>
      </c>
      <c r="H81" s="102" t="s">
        <v>4</v>
      </c>
      <c r="I81" s="11"/>
    </row>
    <row r="82" spans="1:9" s="10" customFormat="1" ht="16.149999999999999" customHeight="1" x14ac:dyDescent="0.25">
      <c r="A82" s="83"/>
      <c r="B82" s="98"/>
      <c r="C82" s="94">
        <v>7</v>
      </c>
      <c r="D82" s="401" t="s">
        <v>179</v>
      </c>
      <c r="E82" s="401"/>
      <c r="F82" s="401"/>
      <c r="G82" s="401"/>
      <c r="H82" s="107"/>
      <c r="I82" s="11"/>
    </row>
    <row r="83" spans="1:9" s="10" customFormat="1" ht="16.149999999999999" customHeight="1" x14ac:dyDescent="0.25">
      <c r="A83" s="98"/>
      <c r="B83" s="94" t="s">
        <v>178</v>
      </c>
      <c r="C83" s="98"/>
      <c r="D83" s="99"/>
      <c r="E83" s="100"/>
      <c r="F83" s="101"/>
      <c r="G83" s="100">
        <f>F83-E83</f>
        <v>0</v>
      </c>
      <c r="H83" s="104"/>
      <c r="I83" s="11"/>
    </row>
    <row r="84" spans="1:9" s="10" customFormat="1" ht="16.149999999999999" customHeight="1" x14ac:dyDescent="0.25">
      <c r="A84" s="83"/>
      <c r="B84" s="98"/>
      <c r="C84" s="94">
        <v>8</v>
      </c>
      <c r="D84" s="401" t="s">
        <v>180</v>
      </c>
      <c r="E84" s="401"/>
      <c r="F84" s="401"/>
      <c r="G84" s="401"/>
      <c r="H84" s="107"/>
      <c r="I84" s="11"/>
    </row>
    <row r="85" spans="1:9" s="10" customFormat="1" ht="16.149999999999999" customHeight="1" x14ac:dyDescent="0.25">
      <c r="A85" s="98"/>
      <c r="B85" s="98"/>
      <c r="C85" s="98"/>
      <c r="D85" s="99"/>
      <c r="E85" s="100"/>
      <c r="F85" s="101"/>
      <c r="G85" s="100">
        <f>F85-E85</f>
        <v>0</v>
      </c>
      <c r="H85" s="104"/>
      <c r="I85" s="11"/>
    </row>
    <row r="86" spans="1:9" s="10" customFormat="1" ht="16.149999999999999" customHeight="1" x14ac:dyDescent="0.25">
      <c r="A86" s="98"/>
      <c r="B86" s="98"/>
      <c r="C86" s="98"/>
      <c r="D86" s="108"/>
      <c r="E86" s="100"/>
      <c r="F86" s="101"/>
      <c r="G86" s="100"/>
      <c r="H86" s="112"/>
      <c r="I86" s="11"/>
    </row>
    <row r="87" spans="1:9" s="10" customFormat="1" ht="16.149999999999999" customHeight="1" x14ac:dyDescent="0.25">
      <c r="A87" s="98"/>
      <c r="B87" s="98"/>
      <c r="C87" s="98"/>
      <c r="D87" s="108" t="s">
        <v>98</v>
      </c>
      <c r="E87" s="100">
        <v>0</v>
      </c>
      <c r="F87" s="86">
        <v>0</v>
      </c>
      <c r="G87" s="100">
        <v>0</v>
      </c>
      <c r="H87" s="112"/>
      <c r="I87" s="11"/>
    </row>
    <row r="88" spans="1:9" s="10" customFormat="1" ht="16.149999999999999" customHeight="1" x14ac:dyDescent="0.25">
      <c r="A88" s="98"/>
      <c r="B88" s="129"/>
      <c r="C88" s="98"/>
      <c r="D88" s="108" t="s">
        <v>70</v>
      </c>
      <c r="E88" s="85">
        <f>SUM(E66:E75)+E77</f>
        <v>2013174.2699999998</v>
      </c>
      <c r="F88" s="86">
        <f>SUM(F66:F75)</f>
        <v>2096547.6199999999</v>
      </c>
      <c r="G88" s="85">
        <f>SUM(G66:G75)+G77</f>
        <v>83373.350000000006</v>
      </c>
      <c r="H88" s="87"/>
      <c r="I88" s="11"/>
    </row>
    <row r="89" spans="1:9" s="10" customFormat="1" ht="40.5" customHeight="1" x14ac:dyDescent="0.25">
      <c r="A89" s="129"/>
      <c r="B89" s="118"/>
      <c r="C89" s="129"/>
      <c r="D89" s="114" t="s">
        <v>184</v>
      </c>
      <c r="E89" s="70"/>
      <c r="F89" s="71">
        <f>F81</f>
        <v>28206.82</v>
      </c>
      <c r="G89" s="70"/>
      <c r="H89" s="72"/>
    </row>
    <row r="90" spans="1:9" s="10" customFormat="1" ht="17.100000000000001" customHeight="1" x14ac:dyDescent="0.25">
      <c r="A90" s="118"/>
      <c r="B90" s="30"/>
      <c r="C90" s="118"/>
      <c r="D90" s="119" t="s">
        <v>187</v>
      </c>
      <c r="E90" s="120">
        <f>SUM(E87:E88)</f>
        <v>2013174.2699999998</v>
      </c>
      <c r="F90" s="121">
        <f>F87+F88+F89</f>
        <v>2124754.44</v>
      </c>
      <c r="G90" s="120">
        <f>F90-E90</f>
        <v>111580.17000000016</v>
      </c>
      <c r="H90" s="122"/>
    </row>
    <row r="91" spans="1:9" s="10" customFormat="1" ht="16.149999999999999" customHeight="1" x14ac:dyDescent="0.25">
      <c r="A91" s="30"/>
      <c r="B91" s="30"/>
      <c r="C91" s="30"/>
      <c r="D91" s="7"/>
      <c r="E91" s="25"/>
      <c r="F91" s="57"/>
      <c r="G91" s="25"/>
      <c r="H91" s="14"/>
    </row>
    <row r="92" spans="1:9" s="10" customFormat="1" ht="16.149999999999999" customHeight="1" x14ac:dyDescent="0.25">
      <c r="A92" s="30"/>
      <c r="B92" s="130"/>
      <c r="C92" s="30"/>
      <c r="D92" s="7"/>
      <c r="E92" s="25"/>
      <c r="F92" s="57"/>
      <c r="G92" s="25"/>
      <c r="H92" s="14"/>
    </row>
    <row r="93" spans="1:9" s="10" customFormat="1" ht="16.149999999999999" customHeight="1" x14ac:dyDescent="0.25">
      <c r="A93" s="130" t="s">
        <v>15</v>
      </c>
      <c r="B93" s="135"/>
      <c r="C93" s="130"/>
      <c r="D93" s="131"/>
      <c r="E93" s="132"/>
      <c r="F93" s="133"/>
      <c r="G93" s="132"/>
      <c r="H93" s="134"/>
    </row>
    <row r="94" spans="1:9" s="10" customFormat="1" ht="16.149999999999999" customHeight="1" x14ac:dyDescent="0.25">
      <c r="A94" s="135" t="s">
        <v>90</v>
      </c>
      <c r="B94" s="139"/>
      <c r="C94" s="135"/>
      <c r="D94" s="398" t="s">
        <v>141</v>
      </c>
      <c r="E94" s="136"/>
      <c r="F94" s="137"/>
      <c r="G94" s="136"/>
      <c r="H94" s="138"/>
      <c r="I94" s="20"/>
    </row>
    <row r="95" spans="1:9" s="10" customFormat="1" ht="16.5" x14ac:dyDescent="0.25">
      <c r="A95" s="139" t="s">
        <v>303</v>
      </c>
      <c r="B95" s="141"/>
      <c r="C95" s="139"/>
      <c r="D95" s="400"/>
      <c r="E95" s="80"/>
      <c r="F95" s="81"/>
      <c r="G95" s="80"/>
      <c r="H95" s="140"/>
      <c r="I95" s="20"/>
    </row>
    <row r="96" spans="1:9" s="10" customFormat="1" ht="33" x14ac:dyDescent="0.25">
      <c r="A96" s="308" t="s">
        <v>302</v>
      </c>
      <c r="B96" s="141"/>
      <c r="C96" s="308"/>
      <c r="D96" s="310"/>
      <c r="E96" s="80"/>
      <c r="F96" s="81"/>
      <c r="G96" s="80"/>
      <c r="H96" s="140"/>
      <c r="I96" s="20"/>
    </row>
    <row r="97" spans="1:9" s="10" customFormat="1" ht="16.149999999999999" customHeight="1" x14ac:dyDescent="0.25">
      <c r="A97" s="141" t="s">
        <v>128</v>
      </c>
      <c r="B97" s="83"/>
      <c r="C97" s="141"/>
      <c r="D97" s="108"/>
      <c r="E97" s="85"/>
      <c r="F97" s="86"/>
      <c r="G97" s="85"/>
      <c r="H97" s="142"/>
      <c r="I97" s="20"/>
    </row>
    <row r="98" spans="1:9" s="10" customFormat="1" ht="16.149999999999999" customHeight="1" x14ac:dyDescent="0.25">
      <c r="A98" s="83"/>
      <c r="B98" s="88"/>
      <c r="C98" s="83"/>
      <c r="D98" s="108"/>
      <c r="E98" s="85"/>
      <c r="F98" s="86"/>
      <c r="G98" s="85"/>
      <c r="H98" s="142"/>
      <c r="I98" s="11"/>
    </row>
    <row r="99" spans="1:9" s="47" customFormat="1" ht="33" customHeight="1" x14ac:dyDescent="0.25">
      <c r="A99" s="88"/>
      <c r="B99" s="92" t="s">
        <v>170</v>
      </c>
      <c r="C99" s="88"/>
      <c r="D99" s="89" t="s">
        <v>1</v>
      </c>
      <c r="E99" s="90" t="s">
        <v>287</v>
      </c>
      <c r="F99" s="91" t="s">
        <v>287</v>
      </c>
      <c r="G99" s="90" t="s">
        <v>287</v>
      </c>
      <c r="H99" s="89" t="s">
        <v>2</v>
      </c>
    </row>
    <row r="100" spans="1:9" s="47" customFormat="1" ht="16.149999999999999" customHeight="1" x14ac:dyDescent="0.2">
      <c r="A100" s="83"/>
      <c r="B100" s="94" t="s">
        <v>171</v>
      </c>
      <c r="C100" s="92" t="s">
        <v>277</v>
      </c>
      <c r="D100" s="93"/>
      <c r="E100" s="86"/>
      <c r="F100" s="86"/>
      <c r="G100" s="86"/>
      <c r="H100" s="93"/>
    </row>
    <row r="101" spans="1:9" s="10" customFormat="1" ht="16.149999999999999" customHeight="1" x14ac:dyDescent="0.25">
      <c r="A101" s="83"/>
      <c r="B101" s="98"/>
      <c r="C101" s="94">
        <v>0</v>
      </c>
      <c r="D101" s="95" t="s">
        <v>3</v>
      </c>
      <c r="E101" s="96"/>
      <c r="F101" s="96"/>
      <c r="G101" s="96"/>
      <c r="H101" s="97"/>
      <c r="I101" s="11"/>
    </row>
    <row r="102" spans="1:9" s="10" customFormat="1" ht="16.149999999999999" customHeight="1" x14ac:dyDescent="0.25">
      <c r="A102" s="98"/>
      <c r="B102" s="98"/>
      <c r="C102" s="98"/>
      <c r="D102" s="112" t="s">
        <v>158</v>
      </c>
      <c r="E102" s="143">
        <v>38595.32</v>
      </c>
      <c r="F102" s="144">
        <v>38595.32</v>
      </c>
      <c r="G102" s="100">
        <f>F102-E102</f>
        <v>0</v>
      </c>
      <c r="H102" s="112"/>
      <c r="I102" s="11"/>
    </row>
    <row r="103" spans="1:9" s="10" customFormat="1" ht="16.149999999999999" customHeight="1" x14ac:dyDescent="0.25">
      <c r="A103" s="98"/>
      <c r="B103" s="98"/>
      <c r="C103" s="98"/>
      <c r="D103" s="103" t="s">
        <v>112</v>
      </c>
      <c r="E103" s="100"/>
      <c r="F103" s="101"/>
      <c r="G103" s="100"/>
      <c r="H103" s="104" t="s">
        <v>4</v>
      </c>
      <c r="I103" s="11"/>
    </row>
    <row r="104" spans="1:9" s="10" customFormat="1" ht="16.149999999999999" customHeight="1" x14ac:dyDescent="0.25">
      <c r="A104" s="98"/>
      <c r="B104" s="98"/>
      <c r="C104" s="98"/>
      <c r="D104" s="145" t="s">
        <v>113</v>
      </c>
      <c r="E104" s="100"/>
      <c r="F104" s="101"/>
      <c r="G104" s="100"/>
      <c r="H104" s="104"/>
      <c r="I104" s="11"/>
    </row>
    <row r="105" spans="1:9" s="10" customFormat="1" ht="16.149999999999999" customHeight="1" x14ac:dyDescent="0.25">
      <c r="A105" s="98"/>
      <c r="B105" s="98"/>
      <c r="C105" s="98"/>
      <c r="D105" s="145" t="s">
        <v>114</v>
      </c>
      <c r="E105" s="100"/>
      <c r="F105" s="101"/>
      <c r="G105" s="100"/>
      <c r="H105" s="104"/>
      <c r="I105" s="11"/>
    </row>
    <row r="106" spans="1:9" s="10" customFormat="1" ht="16.149999999999999" customHeight="1" x14ac:dyDescent="0.25">
      <c r="A106" s="98"/>
      <c r="B106" s="98"/>
      <c r="C106" s="98"/>
      <c r="D106" s="145" t="s">
        <v>115</v>
      </c>
      <c r="E106" s="100"/>
      <c r="F106" s="101"/>
      <c r="G106" s="100"/>
      <c r="H106" s="104"/>
      <c r="I106" s="11"/>
    </row>
    <row r="107" spans="1:9" s="10" customFormat="1" ht="16.149999999999999" customHeight="1" x14ac:dyDescent="0.25">
      <c r="A107" s="98"/>
      <c r="B107" s="98"/>
      <c r="C107" s="98"/>
      <c r="D107" s="103" t="s">
        <v>109</v>
      </c>
      <c r="E107" s="100"/>
      <c r="F107" s="101"/>
      <c r="G107" s="100"/>
      <c r="H107" s="104" t="s">
        <v>4</v>
      </c>
      <c r="I107" s="11"/>
    </row>
    <row r="108" spans="1:9" s="10" customFormat="1" ht="16.149999999999999" customHeight="1" x14ac:dyDescent="0.25">
      <c r="A108" s="98"/>
      <c r="B108" s="98"/>
      <c r="C108" s="98"/>
      <c r="D108" s="145" t="s">
        <v>110</v>
      </c>
      <c r="E108" s="100"/>
      <c r="F108" s="101"/>
      <c r="G108" s="100"/>
      <c r="H108" s="104"/>
      <c r="I108" s="11"/>
    </row>
    <row r="109" spans="1:9" s="10" customFormat="1" ht="16.149999999999999" customHeight="1" x14ac:dyDescent="0.25">
      <c r="A109" s="98"/>
      <c r="B109" s="98"/>
      <c r="C109" s="98"/>
      <c r="D109" s="145" t="s">
        <v>111</v>
      </c>
      <c r="E109" s="85"/>
      <c r="F109" s="86"/>
      <c r="G109" s="85"/>
      <c r="H109" s="104"/>
      <c r="I109" s="11"/>
    </row>
    <row r="110" spans="1:9" s="10" customFormat="1" ht="16.149999999999999" customHeight="1" x14ac:dyDescent="0.25">
      <c r="A110" s="98"/>
      <c r="B110" s="98"/>
      <c r="C110" s="98"/>
      <c r="D110" s="145" t="s">
        <v>275</v>
      </c>
      <c r="E110" s="85"/>
      <c r="F110" s="86"/>
      <c r="G110" s="85"/>
      <c r="H110" s="104"/>
      <c r="I110" s="11"/>
    </row>
    <row r="111" spans="1:9" s="10" customFormat="1" ht="16.149999999999999" customHeight="1" x14ac:dyDescent="0.25">
      <c r="A111" s="98"/>
      <c r="B111" s="94" t="s">
        <v>172</v>
      </c>
      <c r="C111" s="98"/>
      <c r="D111" s="99"/>
      <c r="E111" s="85"/>
      <c r="F111" s="86"/>
      <c r="G111" s="85"/>
      <c r="H111" s="104"/>
      <c r="I111" s="11"/>
    </row>
    <row r="112" spans="1:9" s="10" customFormat="1" ht="16.5" customHeight="1" x14ac:dyDescent="0.25">
      <c r="A112" s="83"/>
      <c r="B112" s="98"/>
      <c r="C112" s="94">
        <v>1</v>
      </c>
      <c r="D112" s="95" t="s">
        <v>5</v>
      </c>
      <c r="E112" s="146"/>
      <c r="F112" s="147"/>
      <c r="G112" s="146"/>
      <c r="H112" s="148"/>
      <c r="I112" s="11"/>
    </row>
    <row r="113" spans="1:13" s="10" customFormat="1" ht="16.5" customHeight="1" x14ac:dyDescent="0.25">
      <c r="A113" s="98"/>
      <c r="B113" s="98"/>
      <c r="C113" s="98"/>
      <c r="D113" s="104" t="s">
        <v>39</v>
      </c>
      <c r="E113" s="100">
        <v>0</v>
      </c>
      <c r="F113" s="101">
        <v>0</v>
      </c>
      <c r="G113" s="100">
        <f t="shared" ref="G113:G126" si="3">F113-E113</f>
        <v>0</v>
      </c>
      <c r="H113" s="104" t="s">
        <v>4</v>
      </c>
      <c r="I113" s="341"/>
      <c r="J113" s="342"/>
      <c r="K113" s="343"/>
      <c r="L113" s="342"/>
      <c r="M113" s="344"/>
    </row>
    <row r="114" spans="1:13" s="10" customFormat="1" ht="16.5" customHeight="1" x14ac:dyDescent="0.25">
      <c r="A114" s="98"/>
      <c r="B114" s="98"/>
      <c r="C114" s="98"/>
      <c r="D114" s="104" t="s">
        <v>40</v>
      </c>
      <c r="E114" s="100">
        <v>0</v>
      </c>
      <c r="F114" s="101">
        <v>0</v>
      </c>
      <c r="G114" s="100">
        <f t="shared" si="3"/>
        <v>0</v>
      </c>
      <c r="H114" s="104" t="s">
        <v>4</v>
      </c>
      <c r="I114" s="341"/>
      <c r="J114" s="342"/>
      <c r="K114" s="343"/>
      <c r="L114" s="342"/>
      <c r="M114" s="344"/>
    </row>
    <row r="115" spans="1:13" s="10" customFormat="1" ht="16.5" customHeight="1" x14ac:dyDescent="0.25">
      <c r="A115" s="98"/>
      <c r="B115" s="98"/>
      <c r="C115" s="98"/>
      <c r="D115" s="104" t="s">
        <v>41</v>
      </c>
      <c r="E115" s="100">
        <v>0</v>
      </c>
      <c r="F115" s="101">
        <v>0</v>
      </c>
      <c r="G115" s="100">
        <f t="shared" si="3"/>
        <v>0</v>
      </c>
      <c r="H115" s="104" t="s">
        <v>4</v>
      </c>
      <c r="I115" s="341"/>
      <c r="J115" s="342"/>
      <c r="K115" s="343"/>
      <c r="L115" s="342"/>
      <c r="M115" s="344"/>
    </row>
    <row r="116" spans="1:13" s="10" customFormat="1" ht="16.5" customHeight="1" x14ac:dyDescent="0.25">
      <c r="A116" s="98"/>
      <c r="B116" s="98"/>
      <c r="C116" s="98"/>
      <c r="D116" s="104" t="s">
        <v>66</v>
      </c>
      <c r="E116" s="100">
        <v>128741.38</v>
      </c>
      <c r="F116" s="101">
        <v>121168.36</v>
      </c>
      <c r="G116" s="100">
        <f t="shared" si="3"/>
        <v>-7573.0200000000041</v>
      </c>
      <c r="H116" s="104"/>
      <c r="I116" s="341"/>
      <c r="J116" s="342"/>
      <c r="K116" s="343"/>
      <c r="L116" s="342"/>
      <c r="M116" s="344"/>
    </row>
    <row r="117" spans="1:13" s="10" customFormat="1" ht="16.5" customHeight="1" x14ac:dyDescent="0.25">
      <c r="A117" s="98"/>
      <c r="B117" s="98"/>
      <c r="C117" s="98"/>
      <c r="D117" s="104" t="s">
        <v>42</v>
      </c>
      <c r="E117" s="100">
        <v>0</v>
      </c>
      <c r="F117" s="101">
        <v>0</v>
      </c>
      <c r="G117" s="100">
        <f t="shared" si="3"/>
        <v>0</v>
      </c>
      <c r="H117" s="104" t="s">
        <v>4</v>
      </c>
      <c r="I117" s="341"/>
      <c r="J117" s="342"/>
      <c r="K117" s="343"/>
      <c r="L117" s="342"/>
      <c r="M117" s="344"/>
    </row>
    <row r="118" spans="1:13" s="10" customFormat="1" ht="16.5" customHeight="1" x14ac:dyDescent="0.25">
      <c r="A118" s="98"/>
      <c r="B118" s="98"/>
      <c r="C118" s="98"/>
      <c r="D118" s="104" t="s">
        <v>63</v>
      </c>
      <c r="E118" s="100">
        <v>17858.259999999998</v>
      </c>
      <c r="F118" s="101">
        <v>16484.560000000001</v>
      </c>
      <c r="G118" s="100">
        <f t="shared" si="3"/>
        <v>-1373.6999999999971</v>
      </c>
      <c r="H118" s="104" t="s">
        <v>4</v>
      </c>
      <c r="I118" s="341"/>
      <c r="J118" s="342"/>
      <c r="K118" s="343"/>
      <c r="L118" s="342"/>
      <c r="M118" s="344"/>
    </row>
    <row r="119" spans="1:13" s="10" customFormat="1" ht="16.5" customHeight="1" x14ac:dyDescent="0.25">
      <c r="A119" s="98"/>
      <c r="B119" s="98"/>
      <c r="C119" s="98"/>
      <c r="D119" s="104" t="s">
        <v>151</v>
      </c>
      <c r="E119" s="100">
        <v>70000</v>
      </c>
      <c r="F119" s="101">
        <v>66500</v>
      </c>
      <c r="G119" s="100">
        <f t="shared" si="3"/>
        <v>-3500</v>
      </c>
      <c r="H119" s="104" t="s">
        <v>4</v>
      </c>
      <c r="I119" s="341"/>
      <c r="J119" s="342"/>
      <c r="K119" s="343"/>
      <c r="L119" s="342"/>
      <c r="M119" s="344"/>
    </row>
    <row r="120" spans="1:13" s="10" customFormat="1" ht="16.5" customHeight="1" x14ac:dyDescent="0.25">
      <c r="A120" s="98"/>
      <c r="B120" s="98"/>
      <c r="C120" s="98"/>
      <c r="D120" s="104" t="s">
        <v>221</v>
      </c>
      <c r="E120" s="100"/>
      <c r="F120" s="101">
        <v>123561.51</v>
      </c>
      <c r="G120" s="100"/>
      <c r="H120" s="104" t="s">
        <v>4</v>
      </c>
      <c r="I120" s="341"/>
      <c r="J120" s="342"/>
      <c r="K120" s="343"/>
      <c r="L120" s="342"/>
      <c r="M120" s="344"/>
    </row>
    <row r="121" spans="1:13" s="10" customFormat="1" ht="16.5" customHeight="1" x14ac:dyDescent="0.25">
      <c r="A121" s="98"/>
      <c r="B121" s="98"/>
      <c r="C121" s="98"/>
      <c r="D121" s="104" t="s">
        <v>43</v>
      </c>
      <c r="E121" s="100">
        <v>92948.68</v>
      </c>
      <c r="F121" s="101">
        <v>78648.820000000007</v>
      </c>
      <c r="G121" s="100">
        <f t="shared" si="3"/>
        <v>-14299.859999999986</v>
      </c>
      <c r="H121" s="104" t="s">
        <v>4</v>
      </c>
      <c r="I121" s="341"/>
      <c r="J121" s="342"/>
      <c r="K121" s="343"/>
      <c r="L121" s="342"/>
      <c r="M121" s="344"/>
    </row>
    <row r="122" spans="1:13" s="10" customFormat="1" ht="16.5" customHeight="1" x14ac:dyDescent="0.25">
      <c r="A122" s="98"/>
      <c r="B122" s="98"/>
      <c r="C122" s="98"/>
      <c r="D122" s="104" t="s">
        <v>20</v>
      </c>
      <c r="E122" s="100">
        <v>0</v>
      </c>
      <c r="F122" s="101">
        <v>0</v>
      </c>
      <c r="G122" s="100">
        <f t="shared" si="3"/>
        <v>0</v>
      </c>
      <c r="H122" s="104" t="s">
        <v>4</v>
      </c>
      <c r="I122" s="341"/>
      <c r="J122" s="342"/>
      <c r="K122" s="343"/>
      <c r="L122" s="342"/>
      <c r="M122" s="344"/>
    </row>
    <row r="123" spans="1:13" s="10" customFormat="1" ht="16.5" customHeight="1" x14ac:dyDescent="0.25">
      <c r="A123" s="98"/>
      <c r="B123" s="98"/>
      <c r="C123" s="98"/>
      <c r="D123" s="104" t="s">
        <v>44</v>
      </c>
      <c r="E123" s="100">
        <v>0</v>
      </c>
      <c r="F123" s="101">
        <v>0</v>
      </c>
      <c r="G123" s="100">
        <f t="shared" si="3"/>
        <v>0</v>
      </c>
      <c r="H123" s="104" t="s">
        <v>4</v>
      </c>
      <c r="I123" s="341"/>
      <c r="J123" s="342"/>
      <c r="K123" s="343"/>
      <c r="L123" s="342"/>
      <c r="M123" s="344"/>
    </row>
    <row r="124" spans="1:13" s="10" customFormat="1" ht="16.5" customHeight="1" x14ac:dyDescent="0.25">
      <c r="A124" s="83"/>
      <c r="B124" s="98"/>
      <c r="C124" s="94">
        <v>2</v>
      </c>
      <c r="D124" s="95" t="s">
        <v>173</v>
      </c>
      <c r="E124" s="106"/>
      <c r="F124" s="96"/>
      <c r="G124" s="106"/>
      <c r="H124" s="107"/>
      <c r="I124" s="11"/>
    </row>
    <row r="125" spans="1:13" s="10" customFormat="1" ht="16.5" customHeight="1" x14ac:dyDescent="0.25">
      <c r="A125" s="98"/>
      <c r="B125" s="98"/>
      <c r="C125" s="98"/>
      <c r="D125" s="104" t="s">
        <v>45</v>
      </c>
      <c r="E125" s="100">
        <v>12362.85</v>
      </c>
      <c r="F125" s="101">
        <v>10908.39</v>
      </c>
      <c r="G125" s="100">
        <f>F125-E125</f>
        <v>-1454.4600000000009</v>
      </c>
      <c r="H125" s="104" t="s">
        <v>4</v>
      </c>
      <c r="I125" s="11"/>
    </row>
    <row r="126" spans="1:13" s="10" customFormat="1" ht="16.5" customHeight="1" x14ac:dyDescent="0.25">
      <c r="A126" s="98"/>
      <c r="B126" s="98"/>
      <c r="C126" s="98"/>
      <c r="D126" s="104" t="s">
        <v>69</v>
      </c>
      <c r="E126" s="100">
        <v>51088.9</v>
      </c>
      <c r="F126" s="101">
        <v>44790.26</v>
      </c>
      <c r="G126" s="100">
        <f t="shared" si="3"/>
        <v>-6298.6399999999994</v>
      </c>
      <c r="H126" s="104" t="s">
        <v>4</v>
      </c>
      <c r="I126" s="11"/>
    </row>
    <row r="127" spans="1:13" s="10" customFormat="1" ht="16.149999999999999" customHeight="1" x14ac:dyDescent="0.25">
      <c r="A127" s="98"/>
      <c r="B127" s="94" t="s">
        <v>174</v>
      </c>
      <c r="C127" s="98"/>
      <c r="D127" s="104" t="s">
        <v>25</v>
      </c>
      <c r="E127" s="100"/>
      <c r="F127" s="101">
        <v>0</v>
      </c>
      <c r="G127" s="100"/>
      <c r="H127" s="104" t="s">
        <v>4</v>
      </c>
      <c r="I127" s="11"/>
    </row>
    <row r="128" spans="1:13" s="10" customFormat="1" ht="16.149999999999999" customHeight="1" x14ac:dyDescent="0.25">
      <c r="A128" s="83"/>
      <c r="B128" s="98"/>
      <c r="C128" s="94">
        <v>3</v>
      </c>
      <c r="D128" s="95" t="s">
        <v>175</v>
      </c>
      <c r="E128" s="106"/>
      <c r="F128" s="96"/>
      <c r="G128" s="106"/>
      <c r="H128" s="107"/>
      <c r="I128" s="11"/>
    </row>
    <row r="129" spans="1:9" s="10" customFormat="1" ht="16.149999999999999" customHeight="1" x14ac:dyDescent="0.25">
      <c r="A129" s="98"/>
      <c r="B129" s="94" t="s">
        <v>174</v>
      </c>
      <c r="C129" s="98"/>
      <c r="D129" s="99"/>
      <c r="E129" s="100">
        <v>37446.35</v>
      </c>
      <c r="F129" s="101">
        <v>0</v>
      </c>
      <c r="G129" s="100">
        <f>F129-E129</f>
        <v>-37446.35</v>
      </c>
      <c r="H129" s="374" t="s">
        <v>4</v>
      </c>
      <c r="I129" s="11"/>
    </row>
    <row r="130" spans="1:9" s="10" customFormat="1" ht="16.149999999999999" customHeight="1" x14ac:dyDescent="0.25">
      <c r="A130" s="83"/>
      <c r="B130" s="98"/>
      <c r="C130" s="94">
        <v>4</v>
      </c>
      <c r="D130" s="401" t="s">
        <v>176</v>
      </c>
      <c r="E130" s="401"/>
      <c r="F130" s="401"/>
      <c r="G130" s="401"/>
      <c r="H130" s="107"/>
      <c r="I130" s="11"/>
    </row>
    <row r="131" spans="1:9" s="10" customFormat="1" ht="16.149999999999999" customHeight="1" x14ac:dyDescent="0.25">
      <c r="A131" s="98"/>
      <c r="B131" s="94" t="s">
        <v>174</v>
      </c>
      <c r="C131" s="98"/>
      <c r="D131" s="99"/>
      <c r="E131" s="100"/>
      <c r="F131" s="101">
        <v>0</v>
      </c>
      <c r="G131" s="100">
        <f>F131-E131</f>
        <v>0</v>
      </c>
      <c r="H131" s="104"/>
      <c r="I131" s="11"/>
    </row>
    <row r="132" spans="1:9" s="10" customFormat="1" ht="16.149999999999999" customHeight="1" x14ac:dyDescent="0.25">
      <c r="A132" s="83"/>
      <c r="B132" s="98"/>
      <c r="C132" s="94">
        <v>6</v>
      </c>
      <c r="D132" s="95" t="s">
        <v>159</v>
      </c>
      <c r="E132" s="106"/>
      <c r="F132" s="96"/>
      <c r="G132" s="106"/>
      <c r="H132" s="107"/>
      <c r="I132" s="11"/>
    </row>
    <row r="133" spans="1:9" s="10" customFormat="1" ht="15.75" customHeight="1" x14ac:dyDescent="0.25">
      <c r="A133" s="98"/>
      <c r="B133" s="94" t="s">
        <v>177</v>
      </c>
      <c r="C133" s="98"/>
      <c r="D133" s="318" t="s">
        <v>304</v>
      </c>
      <c r="E133" s="100"/>
      <c r="F133" s="101">
        <v>25222.18</v>
      </c>
      <c r="G133" s="100">
        <f>F133-E133</f>
        <v>25222.18</v>
      </c>
      <c r="H133" s="104"/>
      <c r="I133" s="11"/>
    </row>
    <row r="134" spans="1:9" s="17" customFormat="1" ht="16.149999999999999" customHeight="1" x14ac:dyDescent="0.25">
      <c r="A134" s="98"/>
      <c r="B134" s="98"/>
      <c r="C134" s="98"/>
      <c r="D134" s="149"/>
      <c r="E134" s="150"/>
      <c r="F134" s="151"/>
      <c r="G134" s="150"/>
      <c r="H134" s="104"/>
      <c r="I134" s="11"/>
    </row>
    <row r="135" spans="1:9" s="10" customFormat="1" ht="16.149999999999999" customHeight="1" x14ac:dyDescent="0.25">
      <c r="A135" s="98"/>
      <c r="B135" s="98"/>
      <c r="C135" s="98"/>
      <c r="D135" s="108" t="s">
        <v>98</v>
      </c>
      <c r="E135" s="90">
        <f>E102</f>
        <v>38595.32</v>
      </c>
      <c r="F135" s="91">
        <f>F102</f>
        <v>38595.32</v>
      </c>
      <c r="G135" s="85">
        <f>F135-E135</f>
        <v>0</v>
      </c>
      <c r="H135" s="104"/>
      <c r="I135" s="11"/>
    </row>
    <row r="136" spans="1:9" s="10" customFormat="1" ht="16.149999999999999" customHeight="1" x14ac:dyDescent="0.25">
      <c r="A136" s="98"/>
      <c r="B136" s="129"/>
      <c r="C136" s="98"/>
      <c r="D136" s="108" t="s">
        <v>70</v>
      </c>
      <c r="E136" s="85">
        <f>SUM(E113:E133)</f>
        <v>410446.42</v>
      </c>
      <c r="F136" s="86">
        <f>SUM(F113:F127)</f>
        <v>462061.9</v>
      </c>
      <c r="G136" s="85">
        <f>SUM(G113:G133)</f>
        <v>-46723.849999999984</v>
      </c>
      <c r="H136" s="196"/>
      <c r="I136" s="11"/>
    </row>
    <row r="137" spans="1:9" s="10" customFormat="1" ht="40.5" customHeight="1" x14ac:dyDescent="0.25">
      <c r="A137" s="98"/>
      <c r="B137" s="118"/>
      <c r="C137" s="129"/>
      <c r="D137" s="114" t="s">
        <v>184</v>
      </c>
      <c r="E137" s="70"/>
      <c r="F137" s="71">
        <f>SUM(F129:F134)</f>
        <v>25222.18</v>
      </c>
      <c r="G137" s="70"/>
      <c r="H137" s="152"/>
    </row>
    <row r="138" spans="1:9" s="10" customFormat="1" ht="16.149999999999999" customHeight="1" x14ac:dyDescent="0.25">
      <c r="A138" s="118"/>
      <c r="B138" s="30"/>
      <c r="C138" s="118"/>
      <c r="D138" s="119" t="s">
        <v>187</v>
      </c>
      <c r="E138" s="120">
        <f>SUM(E135:E136)</f>
        <v>449041.74</v>
      </c>
      <c r="F138" s="121">
        <f>SUM(F135:F137)</f>
        <v>525879.4</v>
      </c>
      <c r="G138" s="120">
        <f>F138-E138</f>
        <v>76837.660000000033</v>
      </c>
      <c r="H138" s="122"/>
    </row>
    <row r="139" spans="1:9" s="10" customFormat="1" ht="16.149999999999999" customHeight="1" x14ac:dyDescent="0.25">
      <c r="A139" s="30"/>
      <c r="B139" s="153"/>
      <c r="C139" s="30"/>
      <c r="D139" s="40"/>
      <c r="E139" s="24"/>
      <c r="F139" s="58"/>
      <c r="G139" s="24"/>
      <c r="H139" s="41"/>
    </row>
    <row r="140" spans="1:9" s="10" customFormat="1" ht="16.149999999999999" customHeight="1" x14ac:dyDescent="0.25">
      <c r="A140" s="153" t="s">
        <v>71</v>
      </c>
      <c r="B140" s="135"/>
      <c r="C140" s="153"/>
      <c r="D140" s="131"/>
      <c r="E140" s="132"/>
      <c r="F140" s="133"/>
      <c r="G140" s="132"/>
      <c r="H140" s="134"/>
    </row>
    <row r="141" spans="1:9" s="10" customFormat="1" ht="17.100000000000001" customHeight="1" x14ac:dyDescent="0.25">
      <c r="A141" s="135" t="s">
        <v>91</v>
      </c>
      <c r="B141" s="156"/>
      <c r="C141" s="135"/>
      <c r="D141" s="402" t="s">
        <v>141</v>
      </c>
      <c r="E141" s="70"/>
      <c r="F141" s="71"/>
      <c r="G141" s="70"/>
      <c r="H141" s="155"/>
    </row>
    <row r="142" spans="1:9" s="10" customFormat="1" ht="16.149999999999999" customHeight="1" x14ac:dyDescent="0.25">
      <c r="A142" s="139" t="s">
        <v>119</v>
      </c>
      <c r="B142" s="139"/>
      <c r="C142" s="156"/>
      <c r="D142" s="403"/>
      <c r="E142" s="75"/>
      <c r="F142" s="76"/>
      <c r="G142" s="75"/>
      <c r="H142" s="157"/>
    </row>
    <row r="143" spans="1:9" s="10" customFormat="1" ht="16.149999999999999" customHeight="1" x14ac:dyDescent="0.25">
      <c r="A143" s="308" t="s">
        <v>306</v>
      </c>
      <c r="B143" s="308"/>
      <c r="C143" s="307"/>
      <c r="D143" s="309"/>
      <c r="E143" s="75"/>
      <c r="F143" s="76"/>
      <c r="G143" s="75"/>
      <c r="H143" s="157"/>
    </row>
    <row r="144" spans="1:9" s="10" customFormat="1" ht="15.75" customHeight="1" x14ac:dyDescent="0.25">
      <c r="A144" s="141" t="s">
        <v>129</v>
      </c>
      <c r="B144" s="83"/>
      <c r="C144" s="139"/>
      <c r="D144" s="158"/>
      <c r="E144" s="80"/>
      <c r="F144" s="81"/>
      <c r="G144" s="80"/>
      <c r="H144" s="159"/>
    </row>
    <row r="145" spans="1:9" s="10" customFormat="1" ht="16.149999999999999" customHeight="1" x14ac:dyDescent="0.25">
      <c r="A145" s="83"/>
      <c r="B145" s="88"/>
      <c r="C145" s="83"/>
      <c r="D145" s="108"/>
      <c r="E145" s="85"/>
      <c r="F145" s="86"/>
      <c r="G145" s="85"/>
      <c r="H145" s="160"/>
    </row>
    <row r="146" spans="1:9" s="47" customFormat="1" ht="33" customHeight="1" x14ac:dyDescent="0.25">
      <c r="A146" s="88"/>
      <c r="B146" s="92" t="s">
        <v>170</v>
      </c>
      <c r="C146" s="88"/>
      <c r="D146" s="89" t="s">
        <v>1</v>
      </c>
      <c r="E146" s="90" t="s">
        <v>287</v>
      </c>
      <c r="F146" s="91" t="s">
        <v>287</v>
      </c>
      <c r="G146" s="90" t="s">
        <v>287</v>
      </c>
      <c r="H146" s="89" t="s">
        <v>2</v>
      </c>
    </row>
    <row r="147" spans="1:9" s="47" customFormat="1" ht="16.149999999999999" customHeight="1" x14ac:dyDescent="0.2">
      <c r="A147" s="83"/>
      <c r="B147" s="94" t="s">
        <v>171</v>
      </c>
      <c r="C147" s="92" t="s">
        <v>277</v>
      </c>
      <c r="D147" s="93"/>
      <c r="E147" s="86"/>
      <c r="F147" s="86"/>
      <c r="G147" s="86"/>
      <c r="H147" s="93"/>
    </row>
    <row r="148" spans="1:9" s="10" customFormat="1" ht="16.149999999999999" customHeight="1" x14ac:dyDescent="0.25">
      <c r="A148" s="83"/>
      <c r="B148" s="161"/>
      <c r="C148" s="94">
        <v>0</v>
      </c>
      <c r="D148" s="95" t="s">
        <v>3</v>
      </c>
      <c r="E148" s="96"/>
      <c r="F148" s="96"/>
      <c r="G148" s="96"/>
      <c r="H148" s="97"/>
    </row>
    <row r="149" spans="1:9" s="10" customFormat="1" ht="16.149999999999999" customHeight="1" x14ac:dyDescent="0.25">
      <c r="A149" s="161"/>
      <c r="B149" s="164"/>
      <c r="C149" s="161"/>
      <c r="D149" s="112" t="s">
        <v>158</v>
      </c>
      <c r="E149" s="162">
        <v>0</v>
      </c>
      <c r="F149" s="163">
        <v>0</v>
      </c>
      <c r="G149" s="100">
        <f>F149-E149</f>
        <v>0</v>
      </c>
      <c r="H149" s="104"/>
    </row>
    <row r="150" spans="1:9" s="10" customFormat="1" ht="16.149999999999999" customHeight="1" x14ac:dyDescent="0.25">
      <c r="A150" s="164"/>
      <c r="B150" s="164"/>
      <c r="C150" s="164"/>
      <c r="D150" s="165" t="s">
        <v>117</v>
      </c>
      <c r="E150" s="143"/>
      <c r="F150" s="144"/>
      <c r="G150" s="143"/>
      <c r="H150" s="423" t="s">
        <v>305</v>
      </c>
    </row>
    <row r="151" spans="1:9" s="10" customFormat="1" ht="16.149999999999999" customHeight="1" x14ac:dyDescent="0.25">
      <c r="A151" s="164"/>
      <c r="B151" s="98"/>
      <c r="C151" s="164"/>
      <c r="D151" s="166" t="s">
        <v>118</v>
      </c>
      <c r="E151" s="162"/>
      <c r="F151" s="163"/>
      <c r="G151" s="162"/>
      <c r="H151" s="424"/>
      <c r="I151" s="11"/>
    </row>
    <row r="152" spans="1:9" s="10" customFormat="1" ht="16.149999999999999" customHeight="1" x14ac:dyDescent="0.25">
      <c r="A152" s="98"/>
      <c r="B152" s="98"/>
      <c r="C152" s="98"/>
      <c r="D152" s="145" t="s">
        <v>188</v>
      </c>
      <c r="E152" s="100"/>
      <c r="F152" s="101"/>
      <c r="G152" s="100"/>
      <c r="H152" s="104"/>
      <c r="I152" s="11"/>
    </row>
    <row r="153" spans="1:9" s="10" customFormat="1" ht="16.149999999999999" customHeight="1" x14ac:dyDescent="0.25">
      <c r="A153" s="98"/>
      <c r="B153" s="164"/>
      <c r="C153" s="98"/>
      <c r="D153" s="145" t="s">
        <v>189</v>
      </c>
      <c r="E153" s="100"/>
      <c r="F153" s="101"/>
      <c r="G153" s="100"/>
      <c r="H153" s="104"/>
    </row>
    <row r="154" spans="1:9" s="10" customFormat="1" ht="16.149999999999999" customHeight="1" x14ac:dyDescent="0.25">
      <c r="A154" s="164"/>
      <c r="B154" s="94" t="s">
        <v>172</v>
      </c>
      <c r="C154" s="164"/>
      <c r="D154" s="160"/>
      <c r="E154" s="110"/>
      <c r="F154" s="111"/>
      <c r="G154" s="110"/>
      <c r="H154" s="104"/>
    </row>
    <row r="155" spans="1:9" s="10" customFormat="1" ht="16.5" customHeight="1" x14ac:dyDescent="0.25">
      <c r="A155" s="161"/>
      <c r="B155" s="164"/>
      <c r="C155" s="94">
        <v>1</v>
      </c>
      <c r="D155" s="95" t="s">
        <v>5</v>
      </c>
      <c r="E155" s="146"/>
      <c r="F155" s="147"/>
      <c r="G155" s="146"/>
      <c r="H155" s="148"/>
    </row>
    <row r="156" spans="1:9" s="10" customFormat="1" ht="16.5" customHeight="1" x14ac:dyDescent="0.25">
      <c r="A156" s="164"/>
      <c r="B156" s="164"/>
      <c r="C156" s="164"/>
      <c r="D156" s="167" t="s">
        <v>19</v>
      </c>
      <c r="E156" s="162">
        <f>398965.36</f>
        <v>398965.36</v>
      </c>
      <c r="F156" s="163">
        <v>353361.39</v>
      </c>
      <c r="G156" s="100">
        <f>F156-E156</f>
        <v>-45603.969999999972</v>
      </c>
      <c r="H156" s="104" t="s">
        <v>4</v>
      </c>
    </row>
    <row r="157" spans="1:9" s="10" customFormat="1" ht="16.5" customHeight="1" x14ac:dyDescent="0.25">
      <c r="A157" s="164"/>
      <c r="B157" s="164"/>
      <c r="C157" s="164"/>
      <c r="D157" s="167" t="s">
        <v>20</v>
      </c>
      <c r="E157" s="162"/>
      <c r="F157" s="163">
        <v>8984.84</v>
      </c>
      <c r="G157" s="100"/>
      <c r="H157" s="104" t="s">
        <v>4</v>
      </c>
    </row>
    <row r="158" spans="1:9" s="10" customFormat="1" ht="16.5" customHeight="1" x14ac:dyDescent="0.25">
      <c r="A158" s="164"/>
      <c r="B158" s="164"/>
      <c r="C158" s="94">
        <v>2</v>
      </c>
      <c r="D158" s="269" t="s">
        <v>173</v>
      </c>
      <c r="E158" s="106"/>
      <c r="F158" s="96"/>
      <c r="G158" s="106"/>
      <c r="H158" s="107"/>
    </row>
    <row r="159" spans="1:9" s="10" customFormat="1" ht="16.149999999999999" customHeight="1" x14ac:dyDescent="0.25">
      <c r="A159" s="164"/>
      <c r="B159" s="94" t="s">
        <v>174</v>
      </c>
      <c r="C159" s="271"/>
      <c r="D159" s="272" t="s">
        <v>61</v>
      </c>
      <c r="E159" s="273"/>
      <c r="F159" s="274">
        <v>1748.85</v>
      </c>
      <c r="G159" s="273"/>
      <c r="H159" s="104" t="s">
        <v>4</v>
      </c>
      <c r="I159" s="11"/>
    </row>
    <row r="160" spans="1:9" s="10" customFormat="1" ht="16.149999999999999" customHeight="1" x14ac:dyDescent="0.25">
      <c r="A160" s="83"/>
      <c r="B160" s="94"/>
      <c r="C160" s="271"/>
      <c r="D160" s="272"/>
      <c r="E160" s="273"/>
      <c r="F160" s="274"/>
      <c r="G160" s="273"/>
      <c r="H160" s="104"/>
      <c r="I160" s="11"/>
    </row>
    <row r="161" spans="1:8" s="10" customFormat="1" ht="16.149999999999999" customHeight="1" x14ac:dyDescent="0.25">
      <c r="A161" s="83"/>
      <c r="B161" s="164"/>
      <c r="C161" s="164"/>
      <c r="D161" s="108" t="s">
        <v>98</v>
      </c>
      <c r="E161" s="168">
        <f>E149</f>
        <v>0</v>
      </c>
      <c r="F161" s="111">
        <f>F149</f>
        <v>0</v>
      </c>
      <c r="G161" s="168">
        <f>G149</f>
        <v>0</v>
      </c>
      <c r="H161" s="104"/>
    </row>
    <row r="162" spans="1:8" s="10" customFormat="1" ht="16.149999999999999" customHeight="1" x14ac:dyDescent="0.25">
      <c r="A162" s="164"/>
      <c r="B162" s="169"/>
      <c r="C162" s="164"/>
      <c r="D162" s="108" t="s">
        <v>70</v>
      </c>
      <c r="E162" s="168">
        <f>SUM(E156:E159)</f>
        <v>398965.36</v>
      </c>
      <c r="F162" s="111">
        <f>SUM(F156:F159)</f>
        <v>364095.08</v>
      </c>
      <c r="G162" s="168">
        <f>SUM(G156:G159)</f>
        <v>-45603.969999999972</v>
      </c>
      <c r="H162" s="160"/>
    </row>
    <row r="163" spans="1:8" s="10" customFormat="1" ht="40.5" customHeight="1" x14ac:dyDescent="0.25">
      <c r="A163" s="169"/>
      <c r="B163" s="118"/>
      <c r="C163" s="169"/>
      <c r="D163" s="114" t="s">
        <v>184</v>
      </c>
      <c r="E163" s="170"/>
      <c r="F163" s="116">
        <v>0</v>
      </c>
      <c r="G163" s="170"/>
      <c r="H163" s="155"/>
    </row>
    <row r="164" spans="1:8" s="10" customFormat="1" ht="16.149999999999999" customHeight="1" x14ac:dyDescent="0.25">
      <c r="A164" s="118"/>
      <c r="B164" s="30"/>
      <c r="C164" s="118"/>
      <c r="D164" s="119" t="s">
        <v>187</v>
      </c>
      <c r="E164" s="120">
        <f>SUM(E161:E162)</f>
        <v>398965.36</v>
      </c>
      <c r="F164" s="121">
        <f>SUM(F161:F163)</f>
        <v>364095.08</v>
      </c>
      <c r="G164" s="120">
        <f>F164-E164</f>
        <v>-34870.27999999997</v>
      </c>
      <c r="H164" s="122"/>
    </row>
    <row r="165" spans="1:8" s="10" customFormat="1" ht="15.75" customHeight="1" x14ac:dyDescent="0.25">
      <c r="A165" s="30"/>
      <c r="B165" s="64"/>
      <c r="C165" s="30"/>
      <c r="D165" s="40"/>
      <c r="E165" s="24"/>
      <c r="F165" s="58"/>
      <c r="G165" s="24"/>
      <c r="H165" s="9"/>
    </row>
    <row r="166" spans="1:8" s="10" customFormat="1" ht="16.5" customHeight="1" x14ac:dyDescent="0.25">
      <c r="A166" s="64" t="s">
        <v>27</v>
      </c>
      <c r="B166" s="189"/>
      <c r="C166" s="64"/>
      <c r="D166" s="187"/>
      <c r="E166" s="66"/>
      <c r="F166" s="67"/>
      <c r="G166" s="66"/>
      <c r="H166" s="188"/>
    </row>
    <row r="167" spans="1:8" s="10" customFormat="1" ht="16.5" customHeight="1" x14ac:dyDescent="0.25">
      <c r="A167" s="189" t="s">
        <v>78</v>
      </c>
      <c r="B167" s="192"/>
      <c r="C167" s="189"/>
      <c r="D167" s="405" t="s">
        <v>140</v>
      </c>
      <c r="E167" s="190"/>
      <c r="F167" s="191"/>
      <c r="G167" s="190"/>
      <c r="H167" s="155"/>
    </row>
    <row r="168" spans="1:8" s="10" customFormat="1" ht="16.5" customHeight="1" x14ac:dyDescent="0.25">
      <c r="A168" s="386" t="s">
        <v>154</v>
      </c>
      <c r="B168" s="156"/>
      <c r="C168" s="192"/>
      <c r="D168" s="406"/>
      <c r="E168" s="75"/>
      <c r="F168" s="76"/>
      <c r="G168" s="75"/>
      <c r="H168" s="157"/>
    </row>
    <row r="169" spans="1:8" s="10" customFormat="1" ht="16.5" customHeight="1" x14ac:dyDescent="0.25">
      <c r="A169" s="141" t="s">
        <v>131</v>
      </c>
      <c r="B169" s="193"/>
      <c r="C169" s="156"/>
      <c r="D169" s="406"/>
      <c r="E169" s="75"/>
      <c r="F169" s="76"/>
      <c r="G169" s="75"/>
      <c r="H169" s="157"/>
    </row>
    <row r="170" spans="1:8" s="10" customFormat="1" ht="16.5" customHeight="1" x14ac:dyDescent="0.25">
      <c r="A170" s="193"/>
      <c r="B170" s="194"/>
      <c r="C170" s="193"/>
      <c r="D170" s="407"/>
      <c r="E170" s="80"/>
      <c r="F170" s="81"/>
      <c r="G170" s="80"/>
      <c r="H170" s="159"/>
    </row>
    <row r="171" spans="1:8" s="10" customFormat="1" ht="16.5" customHeight="1" x14ac:dyDescent="0.25">
      <c r="A171" s="194"/>
      <c r="B171" s="83"/>
      <c r="C171" s="194"/>
      <c r="D171" s="104"/>
      <c r="E171" s="85"/>
      <c r="F171" s="86"/>
      <c r="G171" s="85"/>
      <c r="H171" s="160"/>
    </row>
    <row r="172" spans="1:8" s="10" customFormat="1" ht="16.5" customHeight="1" x14ac:dyDescent="0.25">
      <c r="A172" s="83"/>
      <c r="B172" s="88"/>
      <c r="C172" s="83"/>
      <c r="D172" s="104"/>
      <c r="E172" s="85"/>
      <c r="F172" s="86"/>
      <c r="G172" s="85"/>
      <c r="H172" s="160"/>
    </row>
    <row r="173" spans="1:8" s="47" customFormat="1" ht="33" customHeight="1" x14ac:dyDescent="0.25">
      <c r="A173" s="88"/>
      <c r="B173" s="92" t="s">
        <v>170</v>
      </c>
      <c r="C173" s="88"/>
      <c r="D173" s="89" t="s">
        <v>1</v>
      </c>
      <c r="E173" s="90" t="s">
        <v>287</v>
      </c>
      <c r="F173" s="91" t="s">
        <v>287</v>
      </c>
      <c r="G173" s="90" t="s">
        <v>287</v>
      </c>
      <c r="H173" s="89" t="s">
        <v>2</v>
      </c>
    </row>
    <row r="174" spans="1:8" s="47" customFormat="1" ht="16.149999999999999" customHeight="1" x14ac:dyDescent="0.2">
      <c r="A174" s="83"/>
      <c r="B174" s="94" t="s">
        <v>171</v>
      </c>
      <c r="C174" s="92" t="s">
        <v>277</v>
      </c>
      <c r="D174" s="93"/>
      <c r="E174" s="86"/>
      <c r="F174" s="86"/>
      <c r="G174" s="86"/>
      <c r="H174" s="93"/>
    </row>
    <row r="175" spans="1:8" s="10" customFormat="1" ht="16.5" customHeight="1" x14ac:dyDescent="0.25">
      <c r="A175" s="83"/>
      <c r="B175" s="83"/>
      <c r="C175" s="94">
        <v>0</v>
      </c>
      <c r="D175" s="95" t="s">
        <v>3</v>
      </c>
      <c r="E175" s="96"/>
      <c r="F175" s="96"/>
      <c r="G175" s="96"/>
      <c r="H175" s="97"/>
    </row>
    <row r="176" spans="1:8" s="10" customFormat="1" ht="16.5" customHeight="1" x14ac:dyDescent="0.25">
      <c r="A176" s="83"/>
      <c r="B176" s="98"/>
      <c r="C176" s="83"/>
      <c r="D176" s="112" t="s">
        <v>158</v>
      </c>
      <c r="E176" s="100">
        <v>137009.73000000001</v>
      </c>
      <c r="F176" s="101">
        <v>137009.73000000001</v>
      </c>
      <c r="G176" s="100">
        <f>F176-E176</f>
        <v>0</v>
      </c>
      <c r="H176" s="104" t="s">
        <v>4</v>
      </c>
    </row>
    <row r="177" spans="1:9" s="10" customFormat="1" ht="16.5" customHeight="1" x14ac:dyDescent="0.25">
      <c r="A177" s="98"/>
      <c r="B177" s="164"/>
      <c r="C177" s="98"/>
      <c r="D177" s="103" t="s">
        <v>161</v>
      </c>
      <c r="E177" s="100"/>
      <c r="F177" s="101"/>
      <c r="G177" s="100"/>
      <c r="H177" s="104" t="s">
        <v>55</v>
      </c>
    </row>
    <row r="178" spans="1:9" s="10" customFormat="1" ht="16.5" customHeight="1" x14ac:dyDescent="0.25">
      <c r="A178" s="164"/>
      <c r="B178" s="98"/>
      <c r="C178" s="164"/>
      <c r="D178" s="166" t="s">
        <v>192</v>
      </c>
      <c r="E178" s="162"/>
      <c r="F178" s="163"/>
      <c r="G178" s="162"/>
      <c r="H178" s="104"/>
      <c r="I178" s="11"/>
    </row>
    <row r="179" spans="1:9" s="10" customFormat="1" ht="16.5" customHeight="1" x14ac:dyDescent="0.25">
      <c r="A179" s="98"/>
      <c r="B179" s="98"/>
      <c r="C179" s="98"/>
      <c r="D179" s="145" t="s">
        <v>193</v>
      </c>
      <c r="E179" s="100"/>
      <c r="F179" s="101"/>
      <c r="G179" s="100"/>
      <c r="H179" s="104"/>
      <c r="I179" s="11"/>
    </row>
    <row r="180" spans="1:9" s="10" customFormat="1" ht="16.5" customHeight="1" x14ac:dyDescent="0.25">
      <c r="A180" s="98"/>
      <c r="B180" s="98"/>
      <c r="C180" s="98"/>
      <c r="D180" s="145" t="s">
        <v>194</v>
      </c>
      <c r="E180" s="100"/>
      <c r="F180" s="101"/>
      <c r="G180" s="100"/>
      <c r="H180" s="104" t="s">
        <v>4</v>
      </c>
    </row>
    <row r="181" spans="1:9" s="10" customFormat="1" ht="16.5" customHeight="1" x14ac:dyDescent="0.25">
      <c r="A181" s="98"/>
      <c r="B181" s="164"/>
      <c r="C181" s="98"/>
      <c r="D181" s="103" t="s">
        <v>160</v>
      </c>
      <c r="E181" s="100"/>
      <c r="F181" s="101"/>
      <c r="G181" s="100"/>
      <c r="H181" s="104" t="s">
        <v>55</v>
      </c>
    </row>
    <row r="182" spans="1:9" s="10" customFormat="1" ht="16.5" customHeight="1" x14ac:dyDescent="0.25">
      <c r="A182" s="164"/>
      <c r="B182" s="98"/>
      <c r="C182" s="164"/>
      <c r="D182" s="166" t="s">
        <v>113</v>
      </c>
      <c r="E182" s="162"/>
      <c r="F182" s="163"/>
      <c r="G182" s="162"/>
      <c r="H182" s="104"/>
      <c r="I182" s="11"/>
    </row>
    <row r="183" spans="1:9" s="10" customFormat="1" ht="16.5" customHeight="1" x14ac:dyDescent="0.25">
      <c r="A183" s="98"/>
      <c r="B183" s="98"/>
      <c r="C183" s="98"/>
      <c r="D183" s="145" t="s">
        <v>195</v>
      </c>
      <c r="E183" s="100"/>
      <c r="F183" s="101"/>
      <c r="G183" s="100"/>
      <c r="H183" s="104"/>
      <c r="I183" s="11"/>
    </row>
    <row r="184" spans="1:9" s="10" customFormat="1" ht="16.5" customHeight="1" x14ac:dyDescent="0.25">
      <c r="A184" s="98"/>
      <c r="B184" s="98"/>
      <c r="C184" s="98"/>
      <c r="D184" s="145" t="s">
        <v>196</v>
      </c>
      <c r="E184" s="100"/>
      <c r="F184" s="101"/>
      <c r="G184" s="100"/>
      <c r="H184" s="104" t="s">
        <v>4</v>
      </c>
    </row>
    <row r="185" spans="1:9" s="10" customFormat="1" ht="16.5" customHeight="1" x14ac:dyDescent="0.25">
      <c r="A185" s="98"/>
      <c r="B185" s="164"/>
      <c r="C185" s="98"/>
      <c r="D185" s="103" t="s">
        <v>162</v>
      </c>
      <c r="E185" s="100"/>
      <c r="F185" s="101"/>
      <c r="G185" s="100"/>
      <c r="H185" s="104" t="s">
        <v>55</v>
      </c>
    </row>
    <row r="186" spans="1:9" s="10" customFormat="1" ht="16.5" customHeight="1" x14ac:dyDescent="0.25">
      <c r="A186" s="164"/>
      <c r="B186" s="98"/>
      <c r="C186" s="164"/>
      <c r="D186" s="166" t="s">
        <v>113</v>
      </c>
      <c r="E186" s="162"/>
      <c r="F186" s="163"/>
      <c r="G186" s="162"/>
      <c r="H186" s="104"/>
      <c r="I186" s="11"/>
    </row>
    <row r="187" spans="1:9" s="10" customFormat="1" ht="16.5" customHeight="1" x14ac:dyDescent="0.25">
      <c r="A187" s="98"/>
      <c r="B187" s="98"/>
      <c r="C187" s="98"/>
      <c r="D187" s="145" t="s">
        <v>197</v>
      </c>
      <c r="E187" s="100"/>
      <c r="F187" s="101"/>
      <c r="G187" s="100"/>
      <c r="H187" s="104"/>
      <c r="I187" s="11"/>
    </row>
    <row r="188" spans="1:9" s="10" customFormat="1" ht="16.5" customHeight="1" x14ac:dyDescent="0.25">
      <c r="A188" s="98"/>
      <c r="B188" s="98"/>
      <c r="C188" s="98"/>
      <c r="D188" s="145" t="s">
        <v>198</v>
      </c>
      <c r="E188" s="100"/>
      <c r="F188" s="101"/>
      <c r="G188" s="100"/>
      <c r="H188" s="104" t="s">
        <v>4</v>
      </c>
    </row>
    <row r="189" spans="1:9" s="10" customFormat="1" ht="16.149999999999999" customHeight="1" x14ac:dyDescent="0.25">
      <c r="A189" s="98"/>
      <c r="B189" s="164"/>
      <c r="C189" s="98"/>
      <c r="D189" s="103" t="s">
        <v>163</v>
      </c>
      <c r="E189" s="100"/>
      <c r="F189" s="101"/>
      <c r="G189" s="100"/>
      <c r="H189" s="104" t="s">
        <v>55</v>
      </c>
    </row>
    <row r="190" spans="1:9" s="10" customFormat="1" ht="16.149999999999999" customHeight="1" x14ac:dyDescent="0.25">
      <c r="A190" s="164"/>
      <c r="B190" s="98"/>
      <c r="C190" s="164"/>
      <c r="D190" s="166" t="s">
        <v>113</v>
      </c>
      <c r="E190" s="162"/>
      <c r="F190" s="163"/>
      <c r="G190" s="162"/>
      <c r="H190" s="104"/>
      <c r="I190" s="11"/>
    </row>
    <row r="191" spans="1:9" s="10" customFormat="1" ht="16.149999999999999" customHeight="1" x14ac:dyDescent="0.25">
      <c r="A191" s="98"/>
      <c r="B191" s="98"/>
      <c r="C191" s="98"/>
      <c r="D191" s="145" t="s">
        <v>199</v>
      </c>
      <c r="E191" s="100"/>
      <c r="F191" s="101"/>
      <c r="G191" s="100"/>
      <c r="H191" s="104"/>
      <c r="I191" s="11"/>
    </row>
    <row r="192" spans="1:9" s="10" customFormat="1" ht="16.5" customHeight="1" x14ac:dyDescent="0.25">
      <c r="A192" s="98"/>
      <c r="B192" s="98"/>
      <c r="C192" s="98"/>
      <c r="D192" s="145" t="s">
        <v>200</v>
      </c>
      <c r="E192" s="100"/>
      <c r="F192" s="101"/>
      <c r="G192" s="100"/>
      <c r="H192" s="104"/>
    </row>
    <row r="193" spans="1:13" s="10" customFormat="1" ht="16.5" customHeight="1" x14ac:dyDescent="0.25">
      <c r="A193" s="98"/>
      <c r="B193" s="94" t="s">
        <v>172</v>
      </c>
      <c r="C193" s="98"/>
      <c r="D193" s="89"/>
      <c r="E193" s="85"/>
      <c r="F193" s="86"/>
      <c r="G193" s="85"/>
      <c r="H193" s="104"/>
    </row>
    <row r="194" spans="1:13" s="10" customFormat="1" ht="16.5" customHeight="1" x14ac:dyDescent="0.25">
      <c r="A194" s="83"/>
      <c r="B194" s="98"/>
      <c r="C194" s="94">
        <v>1</v>
      </c>
      <c r="D194" s="376" t="s">
        <v>5</v>
      </c>
      <c r="E194" s="96"/>
      <c r="F194" s="96"/>
      <c r="G194" s="96"/>
      <c r="H194" s="195"/>
      <c r="I194" s="294"/>
      <c r="J194" s="17"/>
      <c r="K194" s="17"/>
      <c r="L194" s="17"/>
      <c r="M194" s="17"/>
    </row>
    <row r="195" spans="1:13" s="10" customFormat="1" ht="16.149999999999999" customHeight="1" x14ac:dyDescent="0.25">
      <c r="A195" s="98"/>
      <c r="B195" s="94" t="s">
        <v>172</v>
      </c>
      <c r="C195" s="380"/>
      <c r="D195" s="104" t="s">
        <v>56</v>
      </c>
      <c r="E195" s="101">
        <v>4533034.6500000004</v>
      </c>
      <c r="F195" s="323">
        <v>4968573.71</v>
      </c>
      <c r="G195" s="101">
        <f>F195-E195</f>
        <v>435539.05999999959</v>
      </c>
      <c r="H195" s="104" t="s">
        <v>4</v>
      </c>
      <c r="I195" s="294"/>
      <c r="J195" s="17"/>
      <c r="K195" s="17"/>
      <c r="L195" s="17"/>
      <c r="M195" s="17"/>
    </row>
    <row r="196" spans="1:13" s="10" customFormat="1" ht="16.5" customHeight="1" x14ac:dyDescent="0.25">
      <c r="A196" s="83"/>
      <c r="B196" s="98"/>
      <c r="C196" s="381">
        <v>2</v>
      </c>
      <c r="D196" s="376" t="s">
        <v>173</v>
      </c>
      <c r="E196" s="96"/>
      <c r="F196" s="96"/>
      <c r="G196" s="96"/>
      <c r="H196" s="107"/>
      <c r="I196" s="294"/>
      <c r="J196" s="17"/>
      <c r="K196" s="17"/>
      <c r="L196" s="17"/>
      <c r="M196" s="17"/>
    </row>
    <row r="197" spans="1:13" s="10" customFormat="1" ht="16.149999999999999" customHeight="1" x14ac:dyDescent="0.25">
      <c r="A197" s="98"/>
      <c r="B197" s="94" t="s">
        <v>174</v>
      </c>
      <c r="C197" s="380"/>
      <c r="D197" s="104"/>
      <c r="E197" s="101">
        <v>157667.89000000001</v>
      </c>
      <c r="F197" s="323">
        <v>123218.69</v>
      </c>
      <c r="G197" s="101">
        <f>F197-E197</f>
        <v>-34449.200000000012</v>
      </c>
      <c r="H197" s="104" t="s">
        <v>4</v>
      </c>
    </row>
    <row r="198" spans="1:13" s="10" customFormat="1" ht="16.149999999999999" customHeight="1" x14ac:dyDescent="0.25">
      <c r="A198" s="83"/>
      <c r="B198" s="98"/>
      <c r="C198" s="381">
        <v>3</v>
      </c>
      <c r="D198" s="376" t="s">
        <v>175</v>
      </c>
      <c r="E198" s="96"/>
      <c r="F198" s="96"/>
      <c r="G198" s="96"/>
      <c r="H198" s="107"/>
      <c r="I198" s="44"/>
      <c r="J198" s="17"/>
      <c r="K198" s="17"/>
      <c r="L198" s="17"/>
      <c r="M198" s="17"/>
    </row>
    <row r="199" spans="1:13" s="10" customFormat="1" ht="16.149999999999999" customHeight="1" x14ac:dyDescent="0.25">
      <c r="A199" s="98"/>
      <c r="B199" s="94" t="s">
        <v>174</v>
      </c>
      <c r="C199" s="380"/>
      <c r="D199" s="99"/>
      <c r="E199" s="101">
        <v>12872.39</v>
      </c>
      <c r="F199" s="323">
        <v>9338.7900000000009</v>
      </c>
      <c r="G199" s="101">
        <f>F199-E199</f>
        <v>-3533.5999999999985</v>
      </c>
      <c r="H199" s="104" t="s">
        <v>4</v>
      </c>
      <c r="I199" s="21"/>
      <c r="J199" s="17"/>
      <c r="K199" s="17"/>
      <c r="L199" s="17"/>
      <c r="M199" s="17"/>
    </row>
    <row r="200" spans="1:13" s="10" customFormat="1" ht="16.149999999999999" customHeight="1" x14ac:dyDescent="0.25">
      <c r="A200" s="83"/>
      <c r="B200" s="98"/>
      <c r="C200" s="381">
        <v>4</v>
      </c>
      <c r="D200" s="408" t="s">
        <v>176</v>
      </c>
      <c r="E200" s="409"/>
      <c r="F200" s="409"/>
      <c r="G200" s="410"/>
      <c r="H200" s="107"/>
      <c r="I200" s="11"/>
    </row>
    <row r="201" spans="1:13" s="10" customFormat="1" ht="16.149999999999999" customHeight="1" x14ac:dyDescent="0.25">
      <c r="A201" s="98"/>
      <c r="B201" s="94" t="s">
        <v>174</v>
      </c>
      <c r="C201" s="380"/>
      <c r="D201" s="384"/>
      <c r="E201" s="101">
        <v>2039.6</v>
      </c>
      <c r="F201" s="101">
        <v>0</v>
      </c>
      <c r="G201" s="101">
        <f>F201-E201</f>
        <v>-2039.6</v>
      </c>
      <c r="H201" s="104" t="s">
        <v>4</v>
      </c>
      <c r="I201" s="11"/>
    </row>
    <row r="202" spans="1:13" s="10" customFormat="1" ht="16.149999999999999" customHeight="1" x14ac:dyDescent="0.25">
      <c r="A202" s="83"/>
      <c r="B202" s="98"/>
      <c r="C202" s="381">
        <v>5</v>
      </c>
      <c r="D202" s="383" t="s">
        <v>181</v>
      </c>
      <c r="E202" s="96"/>
      <c r="F202" s="96"/>
      <c r="G202" s="96"/>
      <c r="H202" s="107"/>
      <c r="I202" s="11"/>
    </row>
    <row r="203" spans="1:13" s="10" customFormat="1" ht="16.149999999999999" customHeight="1" x14ac:dyDescent="0.25">
      <c r="A203" s="98"/>
      <c r="B203" s="94" t="s">
        <v>174</v>
      </c>
      <c r="C203" s="380"/>
      <c r="D203" s="384"/>
      <c r="E203" s="101">
        <v>19591.48</v>
      </c>
      <c r="F203" s="320">
        <v>10913</v>
      </c>
      <c r="G203" s="101">
        <f>F203-E203</f>
        <v>-8678.48</v>
      </c>
      <c r="H203" s="104" t="s">
        <v>4</v>
      </c>
      <c r="I203" s="11"/>
    </row>
    <row r="204" spans="1:13" s="10" customFormat="1" ht="16.149999999999999" customHeight="1" x14ac:dyDescent="0.25">
      <c r="A204" s="83"/>
      <c r="B204" s="98"/>
      <c r="C204" s="381">
        <v>6</v>
      </c>
      <c r="D204" s="376" t="s">
        <v>159</v>
      </c>
      <c r="E204" s="96"/>
      <c r="F204" s="96"/>
      <c r="G204" s="96"/>
      <c r="H204" s="107"/>
      <c r="I204" s="11"/>
    </row>
    <row r="205" spans="1:13" s="10" customFormat="1" ht="16.149999999999999" customHeight="1" x14ac:dyDescent="0.25">
      <c r="A205" s="98"/>
      <c r="B205" s="94" t="s">
        <v>177</v>
      </c>
      <c r="C205" s="380"/>
      <c r="D205" s="384"/>
      <c r="E205" s="101">
        <v>8540</v>
      </c>
      <c r="F205" s="323">
        <v>4270</v>
      </c>
      <c r="G205" s="101">
        <f>F205-E205</f>
        <v>-4270</v>
      </c>
      <c r="H205" s="104" t="s">
        <v>4</v>
      </c>
      <c r="I205" s="11"/>
    </row>
    <row r="206" spans="1:13" s="10" customFormat="1" ht="16.149999999999999" customHeight="1" x14ac:dyDescent="0.25">
      <c r="A206" s="83"/>
      <c r="B206" s="98"/>
      <c r="C206" s="381">
        <v>7</v>
      </c>
      <c r="D206" s="408" t="s">
        <v>179</v>
      </c>
      <c r="E206" s="409"/>
      <c r="F206" s="409"/>
      <c r="G206" s="410"/>
      <c r="H206" s="107"/>
      <c r="I206" s="11"/>
    </row>
    <row r="207" spans="1:13" s="10" customFormat="1" ht="16.149999999999999" customHeight="1" x14ac:dyDescent="0.25">
      <c r="A207" s="98"/>
      <c r="B207" s="94" t="s">
        <v>178</v>
      </c>
      <c r="C207" s="380"/>
      <c r="D207" s="384"/>
      <c r="E207" s="101">
        <v>163998.82</v>
      </c>
      <c r="F207" s="101">
        <v>97599.3</v>
      </c>
      <c r="G207" s="101">
        <f>F207-E207</f>
        <v>-66399.520000000004</v>
      </c>
      <c r="H207" s="104" t="s">
        <v>4</v>
      </c>
      <c r="I207" s="11"/>
    </row>
    <row r="208" spans="1:13" s="10" customFormat="1" ht="16.149999999999999" customHeight="1" x14ac:dyDescent="0.25">
      <c r="A208" s="83"/>
      <c r="B208" s="164"/>
      <c r="C208" s="381">
        <v>8</v>
      </c>
      <c r="D208" s="411" t="s">
        <v>180</v>
      </c>
      <c r="E208" s="411"/>
      <c r="F208" s="411"/>
      <c r="G208" s="411"/>
      <c r="H208" s="107"/>
    </row>
    <row r="209" spans="1:8" s="10" customFormat="1" ht="16.5" customHeight="1" x14ac:dyDescent="0.25">
      <c r="A209" s="83"/>
      <c r="B209" s="98"/>
      <c r="C209" s="382"/>
      <c r="D209" s="385"/>
      <c r="E209" s="163">
        <v>45831.28</v>
      </c>
      <c r="F209" s="163">
        <v>23258.21</v>
      </c>
      <c r="G209" s="101">
        <f>F209-E209</f>
        <v>-22573.07</v>
      </c>
      <c r="H209" s="104"/>
    </row>
    <row r="210" spans="1:8" s="10" customFormat="1" ht="16.5" customHeight="1" x14ac:dyDescent="0.25">
      <c r="A210" s="98"/>
      <c r="B210" s="98"/>
      <c r="C210" s="98"/>
      <c r="D210" s="104"/>
      <c r="E210" s="100"/>
      <c r="F210" s="101"/>
      <c r="G210" s="100"/>
      <c r="H210" s="104"/>
    </row>
    <row r="211" spans="1:8" s="10" customFormat="1" ht="16.5" customHeight="1" x14ac:dyDescent="0.25">
      <c r="A211" s="98"/>
      <c r="B211" s="98"/>
      <c r="C211" s="98"/>
      <c r="D211" s="108" t="s">
        <v>98</v>
      </c>
      <c r="E211" s="85">
        <f>E176</f>
        <v>137009.73000000001</v>
      </c>
      <c r="F211" s="86">
        <f>F176</f>
        <v>137009.73000000001</v>
      </c>
      <c r="G211" s="85">
        <f>G176</f>
        <v>0</v>
      </c>
      <c r="H211" s="104"/>
    </row>
    <row r="212" spans="1:8" s="10" customFormat="1" ht="16.5" customHeight="1" x14ac:dyDescent="0.25">
      <c r="A212" s="98"/>
      <c r="B212" s="129"/>
      <c r="C212" s="98"/>
      <c r="D212" s="108" t="s">
        <v>70</v>
      </c>
      <c r="E212" s="85">
        <f>SUM(E195:E209)</f>
        <v>4943576.1100000003</v>
      </c>
      <c r="F212" s="86">
        <f>SUM(F195,F197)</f>
        <v>5091792.4000000004</v>
      </c>
      <c r="G212" s="85">
        <f>SUM(G195:G209)</f>
        <v>293595.58999999962</v>
      </c>
      <c r="H212" s="196"/>
    </row>
    <row r="213" spans="1:8" s="10" customFormat="1" ht="40.5" customHeight="1" x14ac:dyDescent="0.25">
      <c r="A213" s="129"/>
      <c r="B213" s="118"/>
      <c r="C213" s="129"/>
      <c r="D213" s="114" t="s">
        <v>184</v>
      </c>
      <c r="E213" s="70"/>
      <c r="F213" s="71">
        <f>SUM(F199:F209)</f>
        <v>145379.29999999999</v>
      </c>
      <c r="G213" s="70"/>
      <c r="H213" s="152"/>
    </row>
    <row r="214" spans="1:8" s="10" customFormat="1" ht="15.75" customHeight="1" x14ac:dyDescent="0.25">
      <c r="A214" s="118"/>
      <c r="B214" s="31"/>
      <c r="C214" s="118"/>
      <c r="D214" s="119" t="s">
        <v>187</v>
      </c>
      <c r="E214" s="120">
        <f>SUM(E211:E212)</f>
        <v>5080585.8400000008</v>
      </c>
      <c r="F214" s="121">
        <f>SUM(F211:F213)</f>
        <v>5374181.4300000006</v>
      </c>
      <c r="G214" s="120">
        <f>F214-E214</f>
        <v>293595.58999999985</v>
      </c>
      <c r="H214" s="122"/>
    </row>
    <row r="215" spans="1:8" s="10" customFormat="1" ht="15.75" customHeight="1" x14ac:dyDescent="0.25">
      <c r="A215" s="31"/>
      <c r="B215" s="31"/>
      <c r="C215" s="31"/>
      <c r="D215" s="7"/>
      <c r="E215" s="25"/>
      <c r="F215" s="57"/>
      <c r="G215" s="25"/>
      <c r="H215" s="15"/>
    </row>
    <row r="216" spans="1:8" s="10" customFormat="1" ht="12" customHeight="1" x14ac:dyDescent="0.25">
      <c r="A216" s="31"/>
      <c r="B216" s="31"/>
      <c r="C216" s="31"/>
      <c r="D216" s="7"/>
      <c r="E216" s="25"/>
      <c r="F216" s="57"/>
      <c r="G216" s="25"/>
      <c r="H216" s="15"/>
    </row>
    <row r="217" spans="1:8" s="10" customFormat="1" ht="16.149999999999999" customHeight="1" x14ac:dyDescent="0.25">
      <c r="A217" s="31"/>
      <c r="B217" s="64"/>
      <c r="C217" s="31"/>
      <c r="D217" s="7"/>
      <c r="E217" s="25"/>
      <c r="F217" s="57"/>
      <c r="G217" s="25"/>
      <c r="H217" s="15"/>
    </row>
    <row r="218" spans="1:8" s="10" customFormat="1" ht="22.5" customHeight="1" x14ac:dyDescent="0.25">
      <c r="A218" s="64" t="s">
        <v>38</v>
      </c>
      <c r="B218" s="135"/>
      <c r="C218" s="64"/>
      <c r="D218" s="188"/>
      <c r="E218" s="197"/>
      <c r="F218" s="198"/>
      <c r="G218" s="197"/>
      <c r="H218" s="188"/>
    </row>
    <row r="219" spans="1:8" s="10" customFormat="1" ht="17.850000000000001" customHeight="1" x14ac:dyDescent="0.25">
      <c r="A219" s="135" t="s">
        <v>89</v>
      </c>
      <c r="B219" s="199"/>
      <c r="C219" s="135"/>
      <c r="D219" s="402" t="s">
        <v>143</v>
      </c>
      <c r="E219" s="115"/>
      <c r="F219" s="116"/>
      <c r="G219" s="115"/>
      <c r="H219" s="155"/>
    </row>
    <row r="220" spans="1:8" s="10" customFormat="1" ht="17.850000000000001" customHeight="1" x14ac:dyDescent="0.25">
      <c r="A220" s="414" t="s">
        <v>120</v>
      </c>
      <c r="B220" s="202"/>
      <c r="C220" s="199"/>
      <c r="D220" s="404"/>
      <c r="E220" s="200"/>
      <c r="F220" s="201"/>
      <c r="G220" s="200"/>
      <c r="H220" s="159"/>
    </row>
    <row r="221" spans="1:8" s="10" customFormat="1" ht="17.850000000000001" customHeight="1" x14ac:dyDescent="0.25">
      <c r="A221" s="415"/>
      <c r="B221" s="203"/>
      <c r="C221" s="202"/>
      <c r="D221" s="181"/>
      <c r="E221" s="143"/>
      <c r="F221" s="144"/>
      <c r="G221" s="143"/>
      <c r="H221" s="160"/>
    </row>
    <row r="222" spans="1:8" s="10" customFormat="1" ht="17.850000000000001" customHeight="1" x14ac:dyDescent="0.25">
      <c r="A222" s="203" t="s">
        <v>132</v>
      </c>
      <c r="B222" s="161"/>
      <c r="C222" s="203"/>
      <c r="D222" s="160"/>
      <c r="E222" s="143"/>
      <c r="F222" s="144"/>
      <c r="G222" s="143"/>
      <c r="H222" s="160"/>
    </row>
    <row r="223" spans="1:8" s="10" customFormat="1" ht="16.149999999999999" customHeight="1" x14ac:dyDescent="0.25">
      <c r="A223" s="161"/>
      <c r="B223" s="88"/>
      <c r="C223" s="161"/>
      <c r="D223" s="160"/>
      <c r="E223" s="143"/>
      <c r="F223" s="144"/>
      <c r="G223" s="143"/>
      <c r="H223" s="160"/>
    </row>
    <row r="224" spans="1:8" s="47" customFormat="1" ht="33" customHeight="1" x14ac:dyDescent="0.25">
      <c r="A224" s="88"/>
      <c r="B224" s="92" t="s">
        <v>170</v>
      </c>
      <c r="C224" s="88"/>
      <c r="D224" s="89" t="s">
        <v>1</v>
      </c>
      <c r="E224" s="90" t="s">
        <v>287</v>
      </c>
      <c r="F224" s="91" t="s">
        <v>287</v>
      </c>
      <c r="G224" s="90" t="s">
        <v>287</v>
      </c>
      <c r="H224" s="204"/>
    </row>
    <row r="225" spans="1:9" s="47" customFormat="1" ht="16.149999999999999" customHeight="1" x14ac:dyDescent="0.2">
      <c r="A225" s="83"/>
      <c r="B225" s="94" t="s">
        <v>171</v>
      </c>
      <c r="C225" s="92" t="s">
        <v>277</v>
      </c>
      <c r="D225" s="93"/>
      <c r="E225" s="86"/>
      <c r="F225" s="86"/>
      <c r="G225" s="86"/>
      <c r="H225" s="93"/>
    </row>
    <row r="226" spans="1:9" s="10" customFormat="1" ht="16.5" customHeight="1" x14ac:dyDescent="0.25">
      <c r="A226" s="83"/>
      <c r="B226" s="83"/>
      <c r="C226" s="94">
        <v>0</v>
      </c>
      <c r="D226" s="95" t="s">
        <v>3</v>
      </c>
      <c r="E226" s="96"/>
      <c r="F226" s="96"/>
      <c r="G226" s="96"/>
      <c r="H226" s="97"/>
    </row>
    <row r="227" spans="1:9" s="10" customFormat="1" ht="16.149999999999999" customHeight="1" x14ac:dyDescent="0.25">
      <c r="A227" s="83"/>
      <c r="B227" s="205"/>
      <c r="C227" s="83"/>
      <c r="D227" s="112" t="s">
        <v>158</v>
      </c>
      <c r="E227" s="100">
        <v>516299.22</v>
      </c>
      <c r="F227" s="101">
        <v>1389921.09</v>
      </c>
      <c r="G227" s="100">
        <f>F227-E227</f>
        <v>873621.87000000011</v>
      </c>
      <c r="H227" s="99"/>
    </row>
    <row r="228" spans="1:9" s="10" customFormat="1" ht="16.149999999999999" customHeight="1" x14ac:dyDescent="0.25">
      <c r="A228" s="205"/>
      <c r="B228" s="164"/>
      <c r="C228" s="205"/>
      <c r="D228" s="103" t="s">
        <v>164</v>
      </c>
      <c r="E228" s="143"/>
      <c r="F228" s="144"/>
      <c r="G228" s="143"/>
      <c r="H228" s="104" t="s">
        <v>4</v>
      </c>
    </row>
    <row r="229" spans="1:9" s="10" customFormat="1" ht="16.149999999999999" customHeight="1" x14ac:dyDescent="0.25">
      <c r="A229" s="164"/>
      <c r="B229" s="98"/>
      <c r="C229" s="164"/>
      <c r="D229" s="166" t="s">
        <v>113</v>
      </c>
      <c r="E229" s="162"/>
      <c r="F229" s="163"/>
      <c r="G229" s="162"/>
      <c r="H229" s="104"/>
      <c r="I229" s="11"/>
    </row>
    <row r="230" spans="1:9" s="10" customFormat="1" ht="16.149999999999999" customHeight="1" x14ac:dyDescent="0.25">
      <c r="A230" s="98"/>
      <c r="B230" s="98"/>
      <c r="C230" s="98"/>
      <c r="D230" s="145" t="s">
        <v>201</v>
      </c>
      <c r="E230" s="100"/>
      <c r="F230" s="101"/>
      <c r="G230" s="100"/>
      <c r="H230" s="104"/>
      <c r="I230" s="11"/>
    </row>
    <row r="231" spans="1:9" s="10" customFormat="1" ht="16.149999999999999" customHeight="1" x14ac:dyDescent="0.25">
      <c r="A231" s="98"/>
      <c r="B231" s="164"/>
      <c r="C231" s="98"/>
      <c r="D231" s="145" t="s">
        <v>202</v>
      </c>
      <c r="E231" s="100"/>
      <c r="F231" s="101"/>
      <c r="G231" s="100"/>
      <c r="H231" s="104"/>
    </row>
    <row r="232" spans="1:9" s="10" customFormat="1" ht="16.149999999999999" customHeight="1" x14ac:dyDescent="0.25">
      <c r="A232" s="164"/>
      <c r="B232" s="94" t="s">
        <v>172</v>
      </c>
      <c r="C232" s="164"/>
      <c r="D232" s="112" t="s">
        <v>285</v>
      </c>
      <c r="E232" s="90"/>
      <c r="F232" s="91"/>
      <c r="G232" s="90"/>
      <c r="H232" s="112"/>
    </row>
    <row r="233" spans="1:9" s="10" customFormat="1" ht="16.149999999999999" customHeight="1" x14ac:dyDescent="0.25">
      <c r="A233" s="161"/>
      <c r="B233" s="92"/>
      <c r="C233" s="94">
        <v>1</v>
      </c>
      <c r="D233" s="95" t="s">
        <v>5</v>
      </c>
      <c r="E233" s="146"/>
      <c r="F233" s="147"/>
      <c r="G233" s="146"/>
      <c r="H233" s="148"/>
    </row>
    <row r="234" spans="1:9" s="10" customFormat="1" ht="16.149999999999999" customHeight="1" x14ac:dyDescent="0.25">
      <c r="A234" s="161"/>
      <c r="B234" s="92"/>
      <c r="C234" s="92"/>
      <c r="D234" s="112" t="s">
        <v>48</v>
      </c>
      <c r="E234" s="143">
        <v>7929.73</v>
      </c>
      <c r="F234" s="144">
        <v>6628.07</v>
      </c>
      <c r="G234" s="100">
        <f>F234-E234</f>
        <v>-1301.6599999999999</v>
      </c>
      <c r="H234" s="104" t="s">
        <v>4</v>
      </c>
    </row>
    <row r="235" spans="1:9" s="11" customFormat="1" ht="15.75" customHeight="1" x14ac:dyDescent="0.25">
      <c r="A235" s="161"/>
      <c r="B235" s="164"/>
      <c r="C235" s="92"/>
      <c r="D235" s="112" t="s">
        <v>152</v>
      </c>
      <c r="E235" s="143">
        <v>53717.62</v>
      </c>
      <c r="F235" s="144">
        <v>50962.86</v>
      </c>
      <c r="G235" s="100">
        <f>F235-E235</f>
        <v>-2754.760000000002</v>
      </c>
      <c r="H235" s="104" t="s">
        <v>4</v>
      </c>
    </row>
    <row r="236" spans="1:9" s="10" customFormat="1" ht="16.149999999999999" customHeight="1" x14ac:dyDescent="0.25">
      <c r="A236" s="164"/>
      <c r="B236" s="94" t="s">
        <v>172</v>
      </c>
      <c r="C236" s="164"/>
      <c r="D236" s="112" t="s">
        <v>97</v>
      </c>
      <c r="E236" s="143">
        <v>6151.6</v>
      </c>
      <c r="F236" s="144">
        <v>4962.04</v>
      </c>
      <c r="G236" s="100">
        <f>F236-E236</f>
        <v>-1189.5600000000004</v>
      </c>
      <c r="H236" s="104" t="s">
        <v>4</v>
      </c>
      <c r="I236" s="11"/>
    </row>
    <row r="237" spans="1:9" s="10" customFormat="1" ht="16.149999999999999" customHeight="1" x14ac:dyDescent="0.25">
      <c r="A237" s="83"/>
      <c r="B237" s="164"/>
      <c r="C237" s="94">
        <v>2</v>
      </c>
      <c r="D237" s="95" t="s">
        <v>173</v>
      </c>
      <c r="E237" s="106"/>
      <c r="F237" s="96"/>
      <c r="G237" s="106"/>
      <c r="H237" s="107"/>
      <c r="I237" s="11"/>
    </row>
    <row r="238" spans="1:9" s="10" customFormat="1" ht="16.149999999999999" customHeight="1" x14ac:dyDescent="0.25">
      <c r="A238" s="164"/>
      <c r="B238" s="164"/>
      <c r="C238" s="164"/>
      <c r="D238" s="112" t="s">
        <v>49</v>
      </c>
      <c r="E238" s="143">
        <v>0</v>
      </c>
      <c r="F238" s="144">
        <v>0</v>
      </c>
      <c r="G238" s="100">
        <f t="shared" ref="G238:G242" si="4">F238-E238</f>
        <v>0</v>
      </c>
      <c r="H238" s="104" t="s">
        <v>4</v>
      </c>
    </row>
    <row r="239" spans="1:9" s="10" customFormat="1" ht="16.149999999999999" customHeight="1" x14ac:dyDescent="0.25">
      <c r="A239" s="164"/>
      <c r="B239" s="164"/>
      <c r="C239" s="164"/>
      <c r="D239" s="112" t="s">
        <v>50</v>
      </c>
      <c r="E239" s="143">
        <v>568.5</v>
      </c>
      <c r="F239" s="144">
        <v>0</v>
      </c>
      <c r="G239" s="100">
        <f t="shared" si="4"/>
        <v>-568.5</v>
      </c>
      <c r="H239" s="104" t="s">
        <v>4</v>
      </c>
      <c r="I239" s="11"/>
    </row>
    <row r="240" spans="1:9" s="10" customFormat="1" ht="16.149999999999999" customHeight="1" x14ac:dyDescent="0.25">
      <c r="A240" s="164"/>
      <c r="B240" s="164"/>
      <c r="C240" s="164"/>
      <c r="D240" s="112" t="s">
        <v>51</v>
      </c>
      <c r="E240" s="143">
        <v>442984.85</v>
      </c>
      <c r="F240" s="144">
        <v>389976.29</v>
      </c>
      <c r="G240" s="100">
        <f t="shared" si="4"/>
        <v>-53008.56</v>
      </c>
      <c r="H240" s="104" t="s">
        <v>55</v>
      </c>
    </row>
    <row r="241" spans="1:9" s="10" customFormat="1" ht="16.149999999999999" customHeight="1" x14ac:dyDescent="0.25">
      <c r="A241" s="164"/>
      <c r="B241" s="164"/>
      <c r="C241" s="164"/>
      <c r="D241" s="112" t="s">
        <v>52</v>
      </c>
      <c r="E241" s="143">
        <v>17248.400000000001</v>
      </c>
      <c r="F241" s="144">
        <v>12471.92</v>
      </c>
      <c r="G241" s="100">
        <f t="shared" si="4"/>
        <v>-4776.4800000000014</v>
      </c>
      <c r="H241" s="104" t="s">
        <v>55</v>
      </c>
      <c r="I241" s="11"/>
    </row>
    <row r="242" spans="1:9" s="10" customFormat="1" ht="16.149999999999999" customHeight="1" x14ac:dyDescent="0.25">
      <c r="A242" s="164"/>
      <c r="B242" s="164"/>
      <c r="C242" s="164"/>
      <c r="D242" s="112" t="s">
        <v>53</v>
      </c>
      <c r="E242" s="275">
        <v>64111743.280000001</v>
      </c>
      <c r="F242" s="276">
        <v>76988020.340000004</v>
      </c>
      <c r="G242" s="345">
        <f t="shared" si="4"/>
        <v>12876277.060000002</v>
      </c>
      <c r="H242" s="305" t="s">
        <v>55</v>
      </c>
      <c r="I242" s="11"/>
    </row>
    <row r="243" spans="1:9" s="10" customFormat="1" ht="16.149999999999999" customHeight="1" x14ac:dyDescent="0.25">
      <c r="A243" s="164"/>
      <c r="B243" s="164"/>
      <c r="C243" s="281"/>
      <c r="D243" s="117" t="s">
        <v>64</v>
      </c>
      <c r="E243" s="275">
        <v>206096.67</v>
      </c>
      <c r="F243" s="282">
        <v>1001644.69</v>
      </c>
      <c r="G243" s="283">
        <f>F243-E243</f>
        <v>795548.0199999999</v>
      </c>
      <c r="H243" s="104" t="s">
        <v>55</v>
      </c>
    </row>
    <row r="244" spans="1:9" s="10" customFormat="1" ht="16.149999999999999" customHeight="1" x14ac:dyDescent="0.25">
      <c r="A244" s="164"/>
      <c r="B244" s="94" t="s">
        <v>174</v>
      </c>
      <c r="C244" s="281"/>
      <c r="D244" s="287" t="s">
        <v>222</v>
      </c>
      <c r="E244" s="285"/>
      <c r="F244" s="284">
        <v>39060.43</v>
      </c>
      <c r="G244" s="286"/>
      <c r="H244" s="306" t="s">
        <v>55</v>
      </c>
      <c r="I244" s="11"/>
    </row>
    <row r="245" spans="1:9" s="10" customFormat="1" ht="16.149999999999999" customHeight="1" x14ac:dyDescent="0.25">
      <c r="A245" s="83"/>
      <c r="B245" s="98"/>
      <c r="C245" s="94">
        <v>3</v>
      </c>
      <c r="D245" s="277" t="s">
        <v>175</v>
      </c>
      <c r="E245" s="278"/>
      <c r="F245" s="279"/>
      <c r="G245" s="278"/>
      <c r="H245" s="280"/>
      <c r="I245" s="11"/>
    </row>
    <row r="246" spans="1:9" s="10" customFormat="1" ht="16.149999999999999" customHeight="1" x14ac:dyDescent="0.25">
      <c r="A246" s="98"/>
      <c r="B246" s="94" t="s">
        <v>174</v>
      </c>
      <c r="C246" s="98"/>
      <c r="D246" s="99"/>
      <c r="E246" s="100">
        <f>7817.01-136.8</f>
        <v>7680.21</v>
      </c>
      <c r="F246" s="101">
        <v>6585.83</v>
      </c>
      <c r="G246" s="100">
        <f>F246-E246</f>
        <v>-1094.3800000000001</v>
      </c>
      <c r="H246" s="104" t="s">
        <v>4</v>
      </c>
      <c r="I246" s="11"/>
    </row>
    <row r="247" spans="1:9" s="10" customFormat="1" ht="16.149999999999999" customHeight="1" x14ac:dyDescent="0.25">
      <c r="A247" s="83"/>
      <c r="B247" s="98"/>
      <c r="C247" s="94">
        <v>4</v>
      </c>
      <c r="D247" s="401" t="s">
        <v>176</v>
      </c>
      <c r="E247" s="401"/>
      <c r="F247" s="401"/>
      <c r="G247" s="401"/>
      <c r="H247" s="107"/>
      <c r="I247" s="11"/>
    </row>
    <row r="248" spans="1:9" s="10" customFormat="1" ht="16.149999999999999" customHeight="1" x14ac:dyDescent="0.25">
      <c r="A248" s="98"/>
      <c r="B248" s="94" t="s">
        <v>174</v>
      </c>
      <c r="C248" s="98"/>
      <c r="D248" s="99"/>
      <c r="E248" s="100">
        <f>10633-10633</f>
        <v>0</v>
      </c>
      <c r="F248" s="101">
        <v>0</v>
      </c>
      <c r="G248" s="100">
        <f>F248-E248</f>
        <v>0</v>
      </c>
      <c r="H248" s="104" t="s">
        <v>4</v>
      </c>
      <c r="I248" s="11"/>
    </row>
    <row r="249" spans="1:9" s="10" customFormat="1" ht="16.149999999999999" customHeight="1" x14ac:dyDescent="0.25">
      <c r="A249" s="83"/>
      <c r="B249" s="98"/>
      <c r="C249" s="94">
        <v>5</v>
      </c>
      <c r="D249" s="95" t="s">
        <v>181</v>
      </c>
      <c r="E249" s="106"/>
      <c r="F249" s="96"/>
      <c r="G249" s="106"/>
      <c r="H249" s="107"/>
      <c r="I249" s="11"/>
    </row>
    <row r="250" spans="1:9" s="10" customFormat="1" ht="16.149999999999999" customHeight="1" x14ac:dyDescent="0.25">
      <c r="A250" s="98"/>
      <c r="B250" s="94" t="s">
        <v>174</v>
      </c>
      <c r="C250" s="98"/>
      <c r="D250" s="99"/>
      <c r="E250" s="100">
        <f>362895.38-237984.89</f>
        <v>124910.48999999999</v>
      </c>
      <c r="F250" s="101">
        <v>199004.54</v>
      </c>
      <c r="G250" s="100">
        <f>F250-E250</f>
        <v>74094.050000000017</v>
      </c>
      <c r="H250" s="104" t="s">
        <v>4</v>
      </c>
      <c r="I250" s="11"/>
    </row>
    <row r="251" spans="1:9" s="10" customFormat="1" ht="16.149999999999999" customHeight="1" x14ac:dyDescent="0.25">
      <c r="A251" s="83"/>
      <c r="B251" s="98"/>
      <c r="C251" s="94">
        <v>6</v>
      </c>
      <c r="D251" s="95" t="s">
        <v>159</v>
      </c>
      <c r="E251" s="106"/>
      <c r="F251" s="96"/>
      <c r="G251" s="106"/>
      <c r="H251" s="107"/>
      <c r="I251" s="11"/>
    </row>
    <row r="252" spans="1:9" s="10" customFormat="1" ht="16.149999999999999" customHeight="1" x14ac:dyDescent="0.25">
      <c r="A252" s="98"/>
      <c r="B252" s="94" t="s">
        <v>177</v>
      </c>
      <c r="C252" s="98"/>
      <c r="D252" s="99"/>
      <c r="E252" s="100"/>
      <c r="F252" s="101">
        <v>9862.8799999999992</v>
      </c>
      <c r="G252" s="100">
        <f>F252-E252</f>
        <v>9862.8799999999992</v>
      </c>
      <c r="H252" s="104" t="s">
        <v>4</v>
      </c>
      <c r="I252" s="11"/>
    </row>
    <row r="253" spans="1:9" s="10" customFormat="1" ht="16.149999999999999" customHeight="1" x14ac:dyDescent="0.25">
      <c r="A253" s="83"/>
      <c r="B253" s="98"/>
      <c r="C253" s="94">
        <v>7</v>
      </c>
      <c r="D253" s="401" t="s">
        <v>179</v>
      </c>
      <c r="E253" s="401"/>
      <c r="F253" s="401"/>
      <c r="G253" s="401"/>
      <c r="H253" s="107"/>
      <c r="I253" s="11"/>
    </row>
    <row r="254" spans="1:9" s="10" customFormat="1" ht="16.149999999999999" customHeight="1" x14ac:dyDescent="0.25">
      <c r="A254" s="98"/>
      <c r="B254" s="94" t="s">
        <v>178</v>
      </c>
      <c r="C254" s="98"/>
      <c r="D254" s="99"/>
      <c r="E254" s="100">
        <f>822188.74-599921.37</f>
        <v>222267.37</v>
      </c>
      <c r="F254" s="101">
        <v>147000</v>
      </c>
      <c r="G254" s="100">
        <f>F254-E254</f>
        <v>-75267.37</v>
      </c>
      <c r="H254" s="104" t="s">
        <v>4</v>
      </c>
      <c r="I254" s="11"/>
    </row>
    <row r="255" spans="1:9" s="10" customFormat="1" ht="16.149999999999999" customHeight="1" x14ac:dyDescent="0.25">
      <c r="A255" s="83"/>
      <c r="B255" s="164"/>
      <c r="C255" s="94">
        <v>8</v>
      </c>
      <c r="D255" s="401" t="s">
        <v>180</v>
      </c>
      <c r="E255" s="401"/>
      <c r="F255" s="401"/>
      <c r="G255" s="401"/>
      <c r="H255" s="107"/>
    </row>
    <row r="256" spans="1:9" s="10" customFormat="1" ht="16.149999999999999" customHeight="1" x14ac:dyDescent="0.25">
      <c r="A256" s="164"/>
      <c r="B256" s="164"/>
      <c r="C256" s="164"/>
      <c r="D256" s="167"/>
      <c r="E256" s="162"/>
      <c r="F256" s="163">
        <v>0</v>
      </c>
      <c r="G256" s="100">
        <f>F256-E256</f>
        <v>0</v>
      </c>
      <c r="H256" s="104"/>
      <c r="I256" s="11"/>
    </row>
    <row r="257" spans="1:9" s="10" customFormat="1" ht="16.149999999999999" customHeight="1" x14ac:dyDescent="0.25">
      <c r="A257" s="164"/>
      <c r="B257" s="164"/>
      <c r="C257" s="164"/>
      <c r="D257" s="89"/>
      <c r="E257" s="90"/>
      <c r="F257" s="91"/>
      <c r="G257" s="90"/>
      <c r="H257" s="112"/>
    </row>
    <row r="258" spans="1:9" s="10" customFormat="1" ht="16.149999999999999" customHeight="1" x14ac:dyDescent="0.25">
      <c r="A258" s="164"/>
      <c r="B258" s="164"/>
      <c r="C258" s="164"/>
      <c r="D258" s="108" t="s">
        <v>98</v>
      </c>
      <c r="E258" s="90">
        <f>E227</f>
        <v>516299.22</v>
      </c>
      <c r="F258" s="91">
        <f>F227</f>
        <v>1389921.09</v>
      </c>
      <c r="G258" s="90">
        <f>G227</f>
        <v>873621.87000000011</v>
      </c>
      <c r="H258" s="112"/>
    </row>
    <row r="259" spans="1:9" s="10" customFormat="1" ht="16.149999999999999" customHeight="1" x14ac:dyDescent="0.25">
      <c r="A259" s="164"/>
      <c r="B259" s="169"/>
      <c r="C259" s="164"/>
      <c r="D259" s="108" t="s">
        <v>70</v>
      </c>
      <c r="E259" s="90">
        <f>SUM(E234:E256)</f>
        <v>65201298.720000006</v>
      </c>
      <c r="F259" s="91">
        <f>SUM(F234:F244)</f>
        <v>78493726.640000015</v>
      </c>
      <c r="G259" s="90">
        <f>SUM(G234:G256)</f>
        <v>13615820.740000004</v>
      </c>
      <c r="H259" s="89"/>
    </row>
    <row r="260" spans="1:9" s="10" customFormat="1" ht="40.5" customHeight="1" x14ac:dyDescent="0.25">
      <c r="A260" s="169"/>
      <c r="B260" s="118"/>
      <c r="C260" s="169"/>
      <c r="D260" s="114" t="s">
        <v>184</v>
      </c>
      <c r="E260" s="174"/>
      <c r="F260" s="91">
        <f>SUM(F246:F257)</f>
        <v>362453.25</v>
      </c>
      <c r="G260" s="174"/>
      <c r="H260" s="206"/>
    </row>
    <row r="261" spans="1:9" s="10" customFormat="1" ht="16.149999999999999" customHeight="1" x14ac:dyDescent="0.25">
      <c r="A261" s="118"/>
      <c r="B261" s="32"/>
      <c r="C261" s="118"/>
      <c r="D261" s="119" t="s">
        <v>187</v>
      </c>
      <c r="E261" s="120">
        <f>SUM(E258:E259)</f>
        <v>65717597.940000005</v>
      </c>
      <c r="F261" s="121">
        <f>SUM(F258:F260)</f>
        <v>80246100.980000019</v>
      </c>
      <c r="G261" s="120">
        <f>F261-E261</f>
        <v>14528503.040000014</v>
      </c>
      <c r="H261" s="122"/>
      <c r="I261" s="11"/>
    </row>
    <row r="262" spans="1:9" s="10" customFormat="1" ht="15" customHeight="1" x14ac:dyDescent="0.25">
      <c r="A262" s="32"/>
      <c r="B262" s="32"/>
      <c r="C262" s="32"/>
      <c r="D262" s="7"/>
      <c r="E262" s="25"/>
      <c r="F262" s="57"/>
      <c r="G262" s="25"/>
      <c r="H262" s="9"/>
      <c r="I262" s="11"/>
    </row>
    <row r="263" spans="1:9" s="10" customFormat="1" ht="16.149999999999999" customHeight="1" x14ac:dyDescent="0.25">
      <c r="A263" s="32"/>
      <c r="B263" s="64"/>
      <c r="C263" s="32"/>
      <c r="D263" s="7"/>
      <c r="E263" s="25"/>
      <c r="F263" s="57"/>
      <c r="G263" s="25"/>
      <c r="H263" s="9"/>
    </row>
    <row r="264" spans="1:9" s="10" customFormat="1" ht="16.5" x14ac:dyDescent="0.25">
      <c r="A264" s="64" t="s">
        <v>46</v>
      </c>
      <c r="B264" s="135"/>
      <c r="C264" s="64"/>
      <c r="D264" s="65"/>
      <c r="E264" s="66"/>
      <c r="F264" s="67"/>
      <c r="G264" s="66"/>
      <c r="H264" s="207"/>
      <c r="I264" s="11"/>
    </row>
    <row r="265" spans="1:9" s="10" customFormat="1" ht="33" x14ac:dyDescent="0.25">
      <c r="A265" s="141" t="s">
        <v>121</v>
      </c>
      <c r="B265" s="141"/>
      <c r="C265" s="135"/>
      <c r="D265" s="154" t="s">
        <v>141</v>
      </c>
      <c r="E265" s="174"/>
      <c r="F265" s="175"/>
      <c r="G265" s="174"/>
      <c r="H265" s="155"/>
      <c r="I265" s="11"/>
    </row>
    <row r="266" spans="1:9" s="10" customFormat="1" ht="17.25" customHeight="1" x14ac:dyDescent="0.25">
      <c r="A266" s="141" t="s">
        <v>133</v>
      </c>
      <c r="B266" s="83"/>
      <c r="C266" s="141"/>
      <c r="D266" s="181"/>
      <c r="E266" s="90"/>
      <c r="F266" s="91"/>
      <c r="G266" s="90"/>
      <c r="H266" s="160"/>
      <c r="I266" s="11"/>
    </row>
    <row r="267" spans="1:9" s="47" customFormat="1" ht="33" customHeight="1" x14ac:dyDescent="0.25">
      <c r="A267" s="88"/>
      <c r="B267" s="92" t="s">
        <v>170</v>
      </c>
      <c r="C267" s="88"/>
      <c r="D267" s="89" t="s">
        <v>1</v>
      </c>
      <c r="E267" s="90" t="s">
        <v>287</v>
      </c>
      <c r="F267" s="91" t="s">
        <v>287</v>
      </c>
      <c r="G267" s="90" t="s">
        <v>287</v>
      </c>
      <c r="H267" s="160"/>
    </row>
    <row r="268" spans="1:9" s="47" customFormat="1" ht="16.149999999999999" customHeight="1" x14ac:dyDescent="0.2">
      <c r="A268" s="83"/>
      <c r="B268" s="94" t="s">
        <v>171</v>
      </c>
      <c r="C268" s="92" t="s">
        <v>277</v>
      </c>
      <c r="D268" s="93"/>
      <c r="E268" s="86"/>
      <c r="F268" s="86"/>
      <c r="G268" s="86"/>
      <c r="H268" s="93"/>
    </row>
    <row r="269" spans="1:9" s="10" customFormat="1" ht="16.5" customHeight="1" x14ac:dyDescent="0.25">
      <c r="A269" s="83"/>
      <c r="B269" s="83"/>
      <c r="C269" s="94">
        <v>0</v>
      </c>
      <c r="D269" s="95" t="s">
        <v>3</v>
      </c>
      <c r="E269" s="96"/>
      <c r="F269" s="96"/>
      <c r="G269" s="96"/>
      <c r="H269" s="97"/>
    </row>
    <row r="270" spans="1:9" s="10" customFormat="1" ht="33" customHeight="1" x14ac:dyDescent="0.25">
      <c r="A270" s="83"/>
      <c r="B270" s="205"/>
      <c r="C270" s="83"/>
      <c r="D270" s="112" t="s">
        <v>158</v>
      </c>
      <c r="E270" s="100"/>
      <c r="F270" s="101">
        <v>57330</v>
      </c>
      <c r="G270" s="100">
        <f>F270-E270</f>
        <v>57330</v>
      </c>
      <c r="H270" s="99"/>
    </row>
    <row r="271" spans="1:9" s="10" customFormat="1" ht="16.5" customHeight="1" x14ac:dyDescent="0.25">
      <c r="A271" s="205"/>
      <c r="B271" s="164"/>
      <c r="C271" s="205"/>
      <c r="D271" s="103" t="s">
        <v>203</v>
      </c>
      <c r="E271" s="143"/>
      <c r="F271" s="144"/>
      <c r="G271" s="143"/>
      <c r="H271" s="292" t="s">
        <v>4</v>
      </c>
    </row>
    <row r="272" spans="1:9" s="10" customFormat="1" ht="16.5" customHeight="1" x14ac:dyDescent="0.25">
      <c r="A272" s="164"/>
      <c r="B272" s="98"/>
      <c r="C272" s="164"/>
      <c r="D272" s="166" t="s">
        <v>113</v>
      </c>
      <c r="E272" s="162"/>
      <c r="F272" s="163"/>
      <c r="G272" s="162"/>
      <c r="H272" s="293"/>
      <c r="I272" s="11"/>
    </row>
    <row r="273" spans="1:9" s="10" customFormat="1" ht="16.5" customHeight="1" x14ac:dyDescent="0.25">
      <c r="A273" s="98"/>
      <c r="B273" s="98"/>
      <c r="C273" s="98"/>
      <c r="D273" s="145" t="s">
        <v>204</v>
      </c>
      <c r="E273" s="100"/>
      <c r="F273" s="101"/>
      <c r="G273" s="100"/>
      <c r="H273" s="104"/>
      <c r="I273" s="11"/>
    </row>
    <row r="274" spans="1:9" s="10" customFormat="1" ht="16.5" x14ac:dyDescent="0.25">
      <c r="A274" s="98"/>
      <c r="B274" s="98"/>
      <c r="C274" s="98"/>
      <c r="D274" s="145" t="s">
        <v>205</v>
      </c>
      <c r="E274" s="100"/>
      <c r="F274" s="101"/>
      <c r="G274" s="100"/>
      <c r="H274" s="104"/>
      <c r="I274" s="11"/>
    </row>
    <row r="275" spans="1:9" s="10" customFormat="1" ht="16.5" customHeight="1" x14ac:dyDescent="0.25">
      <c r="A275" s="98"/>
      <c r="B275" s="98"/>
      <c r="C275" s="98"/>
      <c r="D275" s="103" t="s">
        <v>266</v>
      </c>
      <c r="E275" s="100"/>
      <c r="F275" s="101"/>
      <c r="G275" s="100"/>
      <c r="H275" s="292" t="s">
        <v>18</v>
      </c>
      <c r="I275" s="11"/>
    </row>
    <row r="276" spans="1:9" s="10" customFormat="1" ht="16.5" customHeight="1" x14ac:dyDescent="0.25">
      <c r="A276" s="98"/>
      <c r="B276" s="98"/>
      <c r="C276" s="98"/>
      <c r="D276" s="166" t="s">
        <v>113</v>
      </c>
      <c r="E276" s="100"/>
      <c r="F276" s="101"/>
      <c r="G276" s="100"/>
      <c r="H276" s="104"/>
      <c r="I276" s="11"/>
    </row>
    <row r="277" spans="1:9" s="10" customFormat="1" ht="16.5" customHeight="1" x14ac:dyDescent="0.25">
      <c r="A277" s="98"/>
      <c r="B277" s="98"/>
      <c r="C277" s="98"/>
      <c r="D277" s="145" t="s">
        <v>267</v>
      </c>
      <c r="E277" s="100"/>
      <c r="F277" s="101"/>
      <c r="G277" s="100"/>
      <c r="H277" s="104"/>
      <c r="I277" s="11"/>
    </row>
    <row r="278" spans="1:9" s="10" customFormat="1" ht="16.5" customHeight="1" x14ac:dyDescent="0.25">
      <c r="A278" s="98"/>
      <c r="B278" s="98"/>
      <c r="C278" s="98"/>
      <c r="D278" s="145" t="s">
        <v>268</v>
      </c>
      <c r="E278" s="100"/>
      <c r="F278" s="101"/>
      <c r="G278" s="100"/>
      <c r="H278" s="104"/>
      <c r="I278" s="11"/>
    </row>
    <row r="279" spans="1:9" s="10" customFormat="1" ht="16.5" customHeight="1" x14ac:dyDescent="0.25">
      <c r="A279" s="98"/>
      <c r="B279" s="98"/>
      <c r="C279" s="98"/>
      <c r="D279" s="103" t="s">
        <v>269</v>
      </c>
      <c r="E279" s="100"/>
      <c r="F279" s="101"/>
      <c r="G279" s="100"/>
      <c r="H279" s="292" t="s">
        <v>18</v>
      </c>
      <c r="I279" s="11"/>
    </row>
    <row r="280" spans="1:9" s="10" customFormat="1" ht="16.5" customHeight="1" x14ac:dyDescent="0.25">
      <c r="A280" s="98"/>
      <c r="B280" s="98"/>
      <c r="C280" s="98"/>
      <c r="D280" s="166" t="s">
        <v>113</v>
      </c>
      <c r="E280" s="100"/>
      <c r="F280" s="101"/>
      <c r="G280" s="100"/>
      <c r="H280" s="104"/>
      <c r="I280" s="11"/>
    </row>
    <row r="281" spans="1:9" s="10" customFormat="1" ht="16.5" customHeight="1" x14ac:dyDescent="0.25">
      <c r="A281" s="98"/>
      <c r="B281" s="98"/>
      <c r="C281" s="98"/>
      <c r="D281" s="145" t="s">
        <v>270</v>
      </c>
      <c r="E281" s="100"/>
      <c r="F281" s="101"/>
      <c r="G281" s="100"/>
      <c r="H281" s="104"/>
      <c r="I281" s="11"/>
    </row>
    <row r="282" spans="1:9" s="10" customFormat="1" ht="16.149999999999999" customHeight="1" x14ac:dyDescent="0.25">
      <c r="A282" s="98"/>
      <c r="B282" s="94" t="s">
        <v>172</v>
      </c>
      <c r="C282" s="98"/>
      <c r="D282" s="145" t="s">
        <v>271</v>
      </c>
      <c r="E282" s="100"/>
      <c r="F282" s="101"/>
      <c r="G282" s="100"/>
      <c r="H282" s="104"/>
    </row>
    <row r="283" spans="1:9" s="10" customFormat="1" ht="16.149999999999999" customHeight="1" x14ac:dyDescent="0.25">
      <c r="A283" s="161"/>
      <c r="B283" s="92"/>
      <c r="C283" s="94">
        <v>1</v>
      </c>
      <c r="D283" s="95" t="s">
        <v>5</v>
      </c>
      <c r="E283" s="146"/>
      <c r="F283" s="147"/>
      <c r="G283" s="146"/>
      <c r="H283" s="148"/>
    </row>
    <row r="284" spans="1:9" s="10" customFormat="1" ht="16.149999999999999" customHeight="1" x14ac:dyDescent="0.25">
      <c r="A284" s="161"/>
      <c r="B284" s="92"/>
      <c r="C284" s="92"/>
      <c r="D284" s="167" t="s">
        <v>147</v>
      </c>
      <c r="E284" s="162">
        <v>504926.96</v>
      </c>
      <c r="F284" s="163">
        <v>468771.36</v>
      </c>
      <c r="G284" s="100">
        <f>F284-E284</f>
        <v>-36155.600000000035</v>
      </c>
      <c r="H284" s="104" t="s">
        <v>18</v>
      </c>
    </row>
    <row r="285" spans="1:9" s="10" customFormat="1" ht="16.149999999999999" customHeight="1" x14ac:dyDescent="0.25">
      <c r="A285" s="161"/>
      <c r="B285" s="92"/>
      <c r="C285" s="92"/>
      <c r="D285" s="167" t="s">
        <v>148</v>
      </c>
      <c r="E285" s="162">
        <v>347153.37</v>
      </c>
      <c r="F285" s="163">
        <v>316245.28999999998</v>
      </c>
      <c r="G285" s="100">
        <f>F285-E285</f>
        <v>-30908.080000000016</v>
      </c>
      <c r="H285" s="104" t="s">
        <v>18</v>
      </c>
    </row>
    <row r="286" spans="1:9" s="10" customFormat="1" ht="16.149999999999999" customHeight="1" x14ac:dyDescent="0.25">
      <c r="A286" s="161"/>
      <c r="B286" s="94" t="s">
        <v>172</v>
      </c>
      <c r="C286" s="92"/>
      <c r="D286" s="167" t="s">
        <v>149</v>
      </c>
      <c r="E286" s="162"/>
      <c r="F286" s="163">
        <v>163582.45000000001</v>
      </c>
      <c r="G286" s="100"/>
      <c r="H286" s="104" t="s">
        <v>18</v>
      </c>
      <c r="I286" s="11"/>
    </row>
    <row r="287" spans="1:9" s="10" customFormat="1" ht="16.149999999999999" customHeight="1" x14ac:dyDescent="0.25">
      <c r="A287" s="83"/>
      <c r="B287" s="94"/>
      <c r="C287" s="94">
        <v>2</v>
      </c>
      <c r="D287" s="95" t="s">
        <v>173</v>
      </c>
      <c r="E287" s="106"/>
      <c r="F287" s="340"/>
      <c r="G287" s="106"/>
      <c r="H287" s="107"/>
      <c r="I287" s="11"/>
    </row>
    <row r="288" spans="1:9" s="10" customFormat="1" ht="16.149999999999999" customHeight="1" x14ac:dyDescent="0.25">
      <c r="A288" s="83"/>
      <c r="B288" s="94"/>
      <c r="C288" s="271"/>
      <c r="D288" s="288" t="s">
        <v>150</v>
      </c>
      <c r="E288" s="289">
        <f>512221.23-176512.58</f>
        <v>335708.65</v>
      </c>
      <c r="F288" s="378">
        <v>17224.97</v>
      </c>
      <c r="G288" s="273">
        <f>F288-E288</f>
        <v>-318483.68000000005</v>
      </c>
      <c r="H288" s="104" t="s">
        <v>18</v>
      </c>
      <c r="I288" s="11"/>
    </row>
    <row r="289" spans="1:9" s="10" customFormat="1" ht="16.149999999999999" customHeight="1" x14ac:dyDescent="0.25">
      <c r="A289" s="83"/>
      <c r="B289" s="94"/>
      <c r="C289" s="271"/>
      <c r="D289" s="288" t="s">
        <v>150</v>
      </c>
      <c r="E289" s="273"/>
      <c r="F289" s="379">
        <v>17224.98</v>
      </c>
      <c r="G289" s="273"/>
      <c r="H289" s="104" t="s">
        <v>18</v>
      </c>
      <c r="I289" s="11"/>
    </row>
    <row r="290" spans="1:9" s="10" customFormat="1" ht="16.149999999999999" customHeight="1" x14ac:dyDescent="0.25">
      <c r="A290" s="83"/>
      <c r="B290" s="94" t="s">
        <v>174</v>
      </c>
      <c r="C290" s="271"/>
      <c r="D290" s="288" t="s">
        <v>165</v>
      </c>
      <c r="E290" s="273"/>
      <c r="F290" s="378">
        <v>47533.8</v>
      </c>
      <c r="G290" s="273"/>
      <c r="H290" s="104" t="s">
        <v>18</v>
      </c>
      <c r="I290" s="11"/>
    </row>
    <row r="291" spans="1:9" s="10" customFormat="1" ht="16.149999999999999" customHeight="1" x14ac:dyDescent="0.25">
      <c r="A291" s="83"/>
      <c r="B291" s="94"/>
      <c r="C291" s="271"/>
      <c r="D291" s="288"/>
      <c r="E291" s="273"/>
      <c r="F291" s="377">
        <f>SUM(F284:F290)</f>
        <v>1030582.8499999999</v>
      </c>
      <c r="G291" s="273"/>
      <c r="H291" s="104"/>
      <c r="I291" s="11"/>
    </row>
    <row r="292" spans="1:9" s="10" customFormat="1" ht="16.149999999999999" customHeight="1" x14ac:dyDescent="0.25">
      <c r="A292" s="83"/>
      <c r="B292" s="164"/>
      <c r="C292" s="94">
        <v>7</v>
      </c>
      <c r="D292" s="302" t="s">
        <v>179</v>
      </c>
      <c r="E292" s="303"/>
      <c r="F292" s="348"/>
      <c r="G292" s="304"/>
      <c r="H292" s="107"/>
    </row>
    <row r="293" spans="1:9" s="10" customFormat="1" ht="16.149999999999999" customHeight="1" x14ac:dyDescent="0.25">
      <c r="C293" s="102"/>
      <c r="D293" s="317" t="s">
        <v>286</v>
      </c>
      <c r="E293" s="322">
        <v>139588</v>
      </c>
      <c r="F293" s="320">
        <v>72533.33</v>
      </c>
      <c r="G293" s="321"/>
      <c r="H293" s="104" t="s">
        <v>4</v>
      </c>
    </row>
    <row r="294" spans="1:9" s="17" customFormat="1" ht="16.5" customHeight="1" x14ac:dyDescent="0.25">
      <c r="A294" s="164"/>
      <c r="B294" s="169"/>
      <c r="C294" s="311">
        <v>8</v>
      </c>
      <c r="D294" s="432" t="s">
        <v>180</v>
      </c>
      <c r="E294" s="433"/>
      <c r="F294" s="433"/>
      <c r="G294" s="434"/>
      <c r="H294" s="104"/>
    </row>
    <row r="295" spans="1:9" s="17" customFormat="1" ht="16.5" customHeight="1" x14ac:dyDescent="0.25">
      <c r="A295" s="169"/>
      <c r="B295" s="169"/>
      <c r="C295" s="311"/>
      <c r="D295" s="318" t="s">
        <v>311</v>
      </c>
      <c r="E295" s="319"/>
      <c r="F295" s="320">
        <v>166.65</v>
      </c>
      <c r="G295" s="365"/>
      <c r="H295" s="104"/>
    </row>
    <row r="296" spans="1:9" s="17" customFormat="1" ht="16.5" customHeight="1" x14ac:dyDescent="0.25">
      <c r="A296" s="169"/>
      <c r="B296" s="169"/>
      <c r="C296" s="311"/>
      <c r="D296" s="318"/>
      <c r="E296" s="319"/>
      <c r="F296" s="320"/>
      <c r="G296" s="387"/>
      <c r="H296" s="104"/>
    </row>
    <row r="297" spans="1:9" s="17" customFormat="1" ht="16.5" customHeight="1" x14ac:dyDescent="0.25">
      <c r="A297" s="169"/>
      <c r="B297" s="169"/>
      <c r="C297" s="311"/>
      <c r="D297" s="318"/>
      <c r="E297" s="319"/>
      <c r="F297" s="320"/>
      <c r="G297" s="387"/>
      <c r="H297" s="104"/>
    </row>
    <row r="298" spans="1:9" s="10" customFormat="1" ht="40.5" customHeight="1" x14ac:dyDescent="0.25">
      <c r="A298" s="169"/>
      <c r="B298" s="118"/>
      <c r="C298" s="164"/>
      <c r="D298" s="108" t="s">
        <v>98</v>
      </c>
      <c r="E298" s="110">
        <f>E270</f>
        <v>0</v>
      </c>
      <c r="F298" s="111">
        <f>F270</f>
        <v>57330</v>
      </c>
      <c r="G298" s="110">
        <f>G270</f>
        <v>57330</v>
      </c>
      <c r="H298" s="104"/>
    </row>
    <row r="299" spans="1:9" s="17" customFormat="1" ht="16.149999999999999" customHeight="1" x14ac:dyDescent="0.25">
      <c r="A299" s="169"/>
      <c r="B299" s="32"/>
      <c r="C299" s="164"/>
      <c r="D299" s="108" t="s">
        <v>70</v>
      </c>
      <c r="E299" s="110">
        <f>SUM(E284:E293)</f>
        <v>1327376.98</v>
      </c>
      <c r="F299" s="111">
        <f>SUM(F284:F290)</f>
        <v>1030582.8499999999</v>
      </c>
      <c r="G299" s="110">
        <f>SUM(G284:G293)</f>
        <v>-385547.3600000001</v>
      </c>
      <c r="H299" s="104"/>
    </row>
    <row r="300" spans="1:9" s="17" customFormat="1" ht="16.149999999999999" customHeight="1" x14ac:dyDescent="0.25">
      <c r="A300" s="169"/>
      <c r="B300" s="64"/>
      <c r="C300" s="169"/>
      <c r="D300" s="114" t="s">
        <v>184</v>
      </c>
      <c r="E300" s="115"/>
      <c r="F300" s="116">
        <f>SUM(F292:F295)</f>
        <v>72699.98</v>
      </c>
      <c r="G300" s="115"/>
      <c r="H300" s="152"/>
    </row>
    <row r="301" spans="1:9" s="17" customFormat="1" ht="16.5" customHeight="1" x14ac:dyDescent="0.25">
      <c r="A301" s="118"/>
      <c r="B301" s="135"/>
      <c r="C301" s="118"/>
      <c r="D301" s="119" t="s">
        <v>187</v>
      </c>
      <c r="E301" s="120">
        <f>SUM(E298:E299)</f>
        <v>1327376.98</v>
      </c>
      <c r="F301" s="121">
        <f>SUM(F298:F300)</f>
        <v>1160612.8299999998</v>
      </c>
      <c r="G301" s="120">
        <f>F301-E301</f>
        <v>-166764.15000000014</v>
      </c>
      <c r="H301" s="122"/>
    </row>
    <row r="302" spans="1:9" s="17" customFormat="1" ht="16.5" customHeight="1" x14ac:dyDescent="0.25">
      <c r="A302" s="32"/>
      <c r="B302" s="156"/>
      <c r="C302" s="32"/>
      <c r="D302" s="7"/>
      <c r="E302" s="26"/>
      <c r="F302" s="59"/>
      <c r="G302" s="26"/>
      <c r="H302" s="18"/>
    </row>
    <row r="303" spans="1:9" s="17" customFormat="1" ht="16.5" customHeight="1" x14ac:dyDescent="0.25">
      <c r="A303" s="64" t="s">
        <v>47</v>
      </c>
      <c r="B303" s="156"/>
      <c r="C303" s="64"/>
      <c r="D303" s="65"/>
      <c r="E303" s="66"/>
      <c r="F303" s="67"/>
      <c r="G303" s="66"/>
      <c r="H303" s="68"/>
    </row>
    <row r="304" spans="1:9" s="17" customFormat="1" ht="16.5" customHeight="1" x14ac:dyDescent="0.25">
      <c r="A304" s="135" t="s">
        <v>78</v>
      </c>
      <c r="B304" s="208"/>
      <c r="C304" s="135"/>
      <c r="D304" s="405" t="s">
        <v>140</v>
      </c>
      <c r="E304" s="85"/>
      <c r="F304" s="86"/>
      <c r="G304" s="85"/>
      <c r="H304" s="87"/>
    </row>
    <row r="305" spans="1:8" s="17" customFormat="1" ht="15.75" customHeight="1" x14ac:dyDescent="0.25">
      <c r="A305" s="139" t="s">
        <v>80</v>
      </c>
      <c r="B305" s="209"/>
      <c r="C305" s="156"/>
      <c r="D305" s="406"/>
      <c r="E305" s="85"/>
      <c r="F305" s="86"/>
      <c r="G305" s="85"/>
      <c r="H305" s="87"/>
    </row>
    <row r="306" spans="1:8" s="17" customFormat="1" ht="34.5" x14ac:dyDescent="0.25">
      <c r="A306" s="346" t="s">
        <v>307</v>
      </c>
      <c r="B306" s="209"/>
      <c r="C306" s="307"/>
      <c r="D306" s="406"/>
      <c r="E306" s="85"/>
      <c r="F306" s="86"/>
      <c r="G306" s="85"/>
      <c r="H306" s="87"/>
    </row>
    <row r="307" spans="1:8" s="17" customFormat="1" ht="14.25" customHeight="1" x14ac:dyDescent="0.25">
      <c r="A307" s="141" t="s">
        <v>134</v>
      </c>
      <c r="B307" s="83"/>
      <c r="C307" s="156"/>
      <c r="D307" s="406"/>
      <c r="E307" s="85"/>
      <c r="F307" s="86"/>
      <c r="G307" s="85"/>
      <c r="H307" s="87"/>
    </row>
    <row r="308" spans="1:8" s="47" customFormat="1" ht="33" customHeight="1" x14ac:dyDescent="0.2">
      <c r="A308" s="83"/>
      <c r="B308" s="92" t="s">
        <v>170</v>
      </c>
      <c r="C308" s="209"/>
      <c r="D308" s="210"/>
      <c r="E308" s="85"/>
      <c r="F308" s="86"/>
      <c r="G308" s="85"/>
      <c r="H308" s="87"/>
    </row>
    <row r="309" spans="1:8" s="47" customFormat="1" ht="16.149999999999999" customHeight="1" x14ac:dyDescent="0.2">
      <c r="A309" s="83"/>
      <c r="B309" s="94" t="s">
        <v>171</v>
      </c>
      <c r="C309" s="83"/>
      <c r="D309" s="108"/>
      <c r="E309" s="85"/>
      <c r="F309" s="86"/>
      <c r="G309" s="85"/>
      <c r="H309" s="87"/>
    </row>
    <row r="310" spans="1:8" s="10" customFormat="1" ht="16.5" customHeight="1" x14ac:dyDescent="0.25">
      <c r="A310" s="88"/>
      <c r="B310" s="83"/>
      <c r="C310" s="88"/>
      <c r="D310" s="89" t="s">
        <v>1</v>
      </c>
      <c r="E310" s="90" t="s">
        <v>287</v>
      </c>
      <c r="F310" s="91" t="s">
        <v>287</v>
      </c>
      <c r="G310" s="90" t="s">
        <v>287</v>
      </c>
      <c r="H310" s="89" t="s">
        <v>2</v>
      </c>
    </row>
    <row r="311" spans="1:8" s="10" customFormat="1" ht="16.5" customHeight="1" x14ac:dyDescent="0.25">
      <c r="A311" s="83"/>
      <c r="B311" s="205"/>
      <c r="C311" s="92" t="s">
        <v>277</v>
      </c>
      <c r="D311" s="93"/>
      <c r="E311" s="86"/>
      <c r="F311" s="86"/>
      <c r="G311" s="86"/>
      <c r="H311" s="93"/>
    </row>
    <row r="312" spans="1:8" s="10" customFormat="1" ht="16.5" customHeight="1" x14ac:dyDescent="0.25">
      <c r="A312" s="83"/>
      <c r="B312" s="205"/>
      <c r="C312" s="94">
        <v>0</v>
      </c>
      <c r="D312" s="95" t="s">
        <v>3</v>
      </c>
      <c r="E312" s="96"/>
      <c r="F312" s="96"/>
      <c r="G312" s="96"/>
      <c r="H312" s="97"/>
    </row>
    <row r="313" spans="1:8" s="10" customFormat="1" ht="16.5" customHeight="1" x14ac:dyDescent="0.25">
      <c r="A313" s="83"/>
      <c r="B313" s="205"/>
      <c r="C313" s="83"/>
      <c r="D313" s="112" t="s">
        <v>158</v>
      </c>
      <c r="E313" s="100">
        <f>E314+E315</f>
        <v>9317.73</v>
      </c>
      <c r="F313" s="295">
        <f>F314+F315</f>
        <v>9317.73</v>
      </c>
      <c r="G313" s="100">
        <f>F314-E313</f>
        <v>-5297.73</v>
      </c>
      <c r="H313" s="99"/>
    </row>
    <row r="314" spans="1:8" s="10" customFormat="1" ht="16.5" customHeight="1" x14ac:dyDescent="0.25">
      <c r="A314" s="205"/>
      <c r="B314" s="205"/>
      <c r="C314" s="205"/>
      <c r="D314" s="103" t="s">
        <v>272</v>
      </c>
      <c r="E314" s="211">
        <v>5297.73</v>
      </c>
      <c r="F314" s="290">
        <v>4020</v>
      </c>
      <c r="G314" s="143"/>
      <c r="H314" s="290"/>
    </row>
    <row r="315" spans="1:8" s="10" customFormat="1" ht="16.5" customHeight="1" x14ac:dyDescent="0.25">
      <c r="A315" s="205"/>
      <c r="B315" s="205"/>
      <c r="C315" s="205"/>
      <c r="D315" s="103" t="s">
        <v>240</v>
      </c>
      <c r="E315" s="211">
        <v>4020</v>
      </c>
      <c r="F315" s="291">
        <v>5297.73</v>
      </c>
      <c r="G315" s="143"/>
      <c r="H315" s="218"/>
    </row>
    <row r="316" spans="1:8" s="10" customFormat="1" ht="16.5" customHeight="1" x14ac:dyDescent="0.25">
      <c r="A316" s="205"/>
      <c r="B316" s="205"/>
      <c r="C316" s="205"/>
      <c r="D316" s="217" t="s">
        <v>242</v>
      </c>
      <c r="E316" s="211"/>
      <c r="F316" s="290"/>
      <c r="G316" s="143"/>
      <c r="H316" s="104" t="s">
        <v>18</v>
      </c>
    </row>
    <row r="317" spans="1:8" s="10" customFormat="1" ht="16.5" customHeight="1" x14ac:dyDescent="0.25">
      <c r="A317" s="205"/>
      <c r="B317" s="205"/>
      <c r="C317" s="205"/>
      <c r="D317" s="99" t="s">
        <v>113</v>
      </c>
      <c r="E317" s="211"/>
      <c r="F317" s="290"/>
      <c r="G317" s="143"/>
      <c r="H317" s="293"/>
    </row>
    <row r="318" spans="1:8" s="10" customFormat="1" ht="16.5" customHeight="1" x14ac:dyDescent="0.25">
      <c r="A318" s="205"/>
      <c r="B318" s="205"/>
      <c r="C318" s="205"/>
      <c r="D318" s="99" t="s">
        <v>243</v>
      </c>
      <c r="E318" s="211"/>
      <c r="F318" s="290"/>
      <c r="G318" s="143"/>
      <c r="H318" s="293"/>
    </row>
    <row r="319" spans="1:8" s="10" customFormat="1" ht="16.5" customHeight="1" x14ac:dyDescent="0.25">
      <c r="A319" s="205"/>
      <c r="B319" s="205"/>
      <c r="C319" s="205"/>
      <c r="D319" s="217" t="s">
        <v>241</v>
      </c>
      <c r="E319" s="211"/>
      <c r="F319" s="290"/>
      <c r="G319" s="143"/>
      <c r="H319" s="104" t="s">
        <v>18</v>
      </c>
    </row>
    <row r="320" spans="1:8" s="10" customFormat="1" ht="16.5" customHeight="1" x14ac:dyDescent="0.25">
      <c r="A320" s="205"/>
      <c r="B320" s="205"/>
      <c r="C320" s="205"/>
      <c r="D320" s="99" t="s">
        <v>113</v>
      </c>
      <c r="E320" s="211"/>
      <c r="F320" s="290"/>
      <c r="G320" s="143"/>
      <c r="H320" s="293"/>
    </row>
    <row r="321" spans="1:9" s="10" customFormat="1" ht="16.5" customHeight="1" x14ac:dyDescent="0.25">
      <c r="A321" s="205"/>
      <c r="B321" s="205"/>
      <c r="C321" s="205"/>
      <c r="D321" s="99" t="s">
        <v>207</v>
      </c>
      <c r="E321" s="211"/>
      <c r="F321" s="290"/>
      <c r="G321" s="143"/>
      <c r="H321" s="293"/>
    </row>
    <row r="322" spans="1:9" s="10" customFormat="1" ht="16.5" customHeight="1" x14ac:dyDescent="0.25">
      <c r="A322" s="205"/>
      <c r="B322" s="205"/>
      <c r="C322" s="205"/>
      <c r="D322" s="217" t="s">
        <v>246</v>
      </c>
      <c r="E322" s="211"/>
      <c r="F322" s="290"/>
      <c r="G322" s="143"/>
      <c r="H322" s="104" t="s">
        <v>18</v>
      </c>
    </row>
    <row r="323" spans="1:9" s="10" customFormat="1" ht="16.5" customHeight="1" x14ac:dyDescent="0.25">
      <c r="A323" s="205"/>
      <c r="B323" s="205"/>
      <c r="C323" s="205"/>
      <c r="D323" s="99" t="s">
        <v>113</v>
      </c>
      <c r="E323" s="211"/>
      <c r="F323" s="290"/>
      <c r="G323" s="143"/>
      <c r="H323" s="293"/>
    </row>
    <row r="324" spans="1:9" s="10" customFormat="1" ht="16.5" customHeight="1" x14ac:dyDescent="0.25">
      <c r="A324" s="205"/>
      <c r="B324" s="205"/>
      <c r="C324" s="205"/>
      <c r="D324" s="99" t="s">
        <v>244</v>
      </c>
      <c r="E324" s="211"/>
      <c r="F324" s="290"/>
      <c r="G324" s="143"/>
      <c r="H324" s="293"/>
    </row>
    <row r="325" spans="1:9" s="10" customFormat="1" ht="16.5" customHeight="1" x14ac:dyDescent="0.25">
      <c r="A325" s="205"/>
      <c r="B325" s="205"/>
      <c r="C325" s="205"/>
      <c r="D325" s="217" t="s">
        <v>247</v>
      </c>
      <c r="E325" s="211"/>
      <c r="F325" s="290"/>
      <c r="G325" s="143"/>
      <c r="H325" s="104" t="s">
        <v>18</v>
      </c>
    </row>
    <row r="326" spans="1:9" s="10" customFormat="1" ht="16.5" customHeight="1" x14ac:dyDescent="0.25">
      <c r="A326" s="205"/>
      <c r="B326" s="205"/>
      <c r="C326" s="205"/>
      <c r="D326" s="99" t="s">
        <v>113</v>
      </c>
      <c r="E326" s="211"/>
      <c r="F326" s="290"/>
      <c r="G326" s="143"/>
      <c r="H326" s="293"/>
    </row>
    <row r="327" spans="1:9" s="10" customFormat="1" ht="16.5" customHeight="1" x14ac:dyDescent="0.25">
      <c r="A327" s="205"/>
      <c r="B327" s="205"/>
      <c r="C327" s="205"/>
      <c r="D327" s="99" t="s">
        <v>245</v>
      </c>
      <c r="E327" s="211"/>
      <c r="F327" s="290"/>
      <c r="G327" s="143"/>
      <c r="H327" s="361"/>
    </row>
    <row r="328" spans="1:9" s="10" customFormat="1" ht="31.5" x14ac:dyDescent="0.25">
      <c r="A328" s="205"/>
      <c r="B328" s="205"/>
      <c r="C328" s="205"/>
      <c r="D328" s="217" t="s">
        <v>248</v>
      </c>
      <c r="E328" s="211"/>
      <c r="F328" s="290"/>
      <c r="G328" s="362"/>
      <c r="H328" s="363" t="s">
        <v>308</v>
      </c>
    </row>
    <row r="329" spans="1:9" s="10" customFormat="1" ht="16.5" customHeight="1" x14ac:dyDescent="0.25">
      <c r="A329" s="205"/>
      <c r="B329" s="205"/>
      <c r="C329" s="205"/>
      <c r="D329" s="99" t="s">
        <v>113</v>
      </c>
      <c r="E329" s="211"/>
      <c r="F329" s="290"/>
      <c r="G329" s="143"/>
      <c r="H329" s="293"/>
    </row>
    <row r="330" spans="1:9" s="10" customFormat="1" ht="16.5" customHeight="1" x14ac:dyDescent="0.25">
      <c r="A330" s="205"/>
      <c r="B330" s="164"/>
      <c r="C330" s="205"/>
      <c r="D330" s="99" t="s">
        <v>206</v>
      </c>
      <c r="E330" s="211"/>
      <c r="F330" s="290"/>
      <c r="G330" s="143"/>
      <c r="H330" s="293"/>
    </row>
    <row r="331" spans="1:9" s="10" customFormat="1" ht="16.5" customHeight="1" x14ac:dyDescent="0.25">
      <c r="A331" s="205"/>
      <c r="B331" s="98"/>
      <c r="C331" s="205"/>
      <c r="D331" s="217" t="s">
        <v>249</v>
      </c>
      <c r="E331" s="211"/>
      <c r="F331" s="290"/>
      <c r="G331" s="143"/>
      <c r="H331" s="104" t="s">
        <v>18</v>
      </c>
      <c r="I331" s="11"/>
    </row>
    <row r="332" spans="1:9" s="10" customFormat="1" ht="16.5" customHeight="1" x14ac:dyDescent="0.25">
      <c r="A332" s="205"/>
      <c r="B332" s="98"/>
      <c r="C332" s="205"/>
      <c r="D332" s="99" t="s">
        <v>113</v>
      </c>
      <c r="E332" s="211"/>
      <c r="F332" s="290"/>
      <c r="G332" s="143"/>
      <c r="H332" s="293"/>
      <c r="I332" s="42"/>
    </row>
    <row r="333" spans="1:9" s="17" customFormat="1" ht="16.149999999999999" customHeight="1" x14ac:dyDescent="0.25">
      <c r="A333" s="164"/>
      <c r="B333" s="98"/>
      <c r="C333" s="164"/>
      <c r="D333" s="99" t="s">
        <v>252</v>
      </c>
      <c r="E333" s="213"/>
      <c r="F333" s="214"/>
      <c r="G333" s="162"/>
      <c r="H333" s="361"/>
      <c r="I333" s="43"/>
    </row>
    <row r="334" spans="1:9" s="17" customFormat="1" ht="31.5" x14ac:dyDescent="0.25">
      <c r="A334" s="98"/>
      <c r="B334" s="98"/>
      <c r="C334" s="98"/>
      <c r="D334" s="217" t="s">
        <v>250</v>
      </c>
      <c r="E334" s="100"/>
      <c r="F334" s="101"/>
      <c r="G334" s="100"/>
      <c r="H334" s="364" t="s">
        <v>308</v>
      </c>
      <c r="I334" s="294"/>
    </row>
    <row r="335" spans="1:9" s="17" customFormat="1" ht="16.149999999999999" customHeight="1" x14ac:dyDescent="0.25">
      <c r="A335" s="98"/>
      <c r="B335" s="98"/>
      <c r="C335" s="98"/>
      <c r="D335" s="99" t="s">
        <v>113</v>
      </c>
      <c r="E335" s="100"/>
      <c r="F335" s="101"/>
      <c r="G335" s="100"/>
      <c r="H335" s="306"/>
      <c r="I335" s="294"/>
    </row>
    <row r="336" spans="1:9" s="17" customFormat="1" ht="16.149999999999999" customHeight="1" x14ac:dyDescent="0.25">
      <c r="A336" s="98"/>
      <c r="B336" s="98"/>
      <c r="C336" s="98"/>
      <c r="D336" s="99" t="s">
        <v>253</v>
      </c>
      <c r="E336" s="150"/>
      <c r="F336" s="151"/>
      <c r="G336" s="150"/>
      <c r="H336" s="104"/>
      <c r="I336" s="294"/>
    </row>
    <row r="337" spans="1:13" s="10" customFormat="1" ht="16.149999999999999" customHeight="1" x14ac:dyDescent="0.25">
      <c r="A337" s="98"/>
      <c r="B337" s="94" t="s">
        <v>172</v>
      </c>
      <c r="C337" s="98"/>
      <c r="D337" s="418" t="s">
        <v>251</v>
      </c>
      <c r="E337" s="150"/>
      <c r="F337" s="151"/>
      <c r="G337" s="150"/>
      <c r="H337" s="104"/>
    </row>
    <row r="338" spans="1:13" s="17" customFormat="1" ht="16.149999999999999" customHeight="1" x14ac:dyDescent="0.25">
      <c r="A338" s="98"/>
      <c r="B338" s="98"/>
      <c r="C338" s="98"/>
      <c r="D338" s="419"/>
      <c r="E338" s="150"/>
      <c r="F338" s="151"/>
      <c r="G338" s="150"/>
      <c r="H338" s="104"/>
      <c r="I338" s="44"/>
    </row>
    <row r="339" spans="1:13" s="17" customFormat="1" ht="16.149999999999999" customHeight="1" x14ac:dyDescent="0.25">
      <c r="A339" s="98"/>
      <c r="B339" s="98"/>
      <c r="C339" s="98"/>
      <c r="D339" s="99"/>
      <c r="E339" s="150"/>
      <c r="F339" s="151"/>
      <c r="G339" s="150"/>
      <c r="H339" s="104"/>
      <c r="I339" s="21"/>
    </row>
    <row r="340" spans="1:13" s="17" customFormat="1" ht="16.149999999999999" customHeight="1" x14ac:dyDescent="0.25">
      <c r="A340" s="161"/>
      <c r="B340" s="98"/>
      <c r="C340" s="94">
        <v>1</v>
      </c>
      <c r="D340" s="95" t="s">
        <v>5</v>
      </c>
      <c r="E340" s="146"/>
      <c r="F340" s="147"/>
      <c r="G340" s="146"/>
      <c r="H340" s="148"/>
      <c r="I340" s="21"/>
    </row>
    <row r="341" spans="1:13" s="17" customFormat="1" ht="16.149999999999999" customHeight="1" x14ac:dyDescent="0.25">
      <c r="A341" s="98"/>
      <c r="B341" s="98"/>
      <c r="C341" s="98"/>
      <c r="D341" s="112" t="s">
        <v>28</v>
      </c>
      <c r="E341" s="143">
        <v>254333.7</v>
      </c>
      <c r="F341" s="144">
        <v>385596.42</v>
      </c>
      <c r="G341" s="100">
        <f t="shared" ref="G341:G348" si="5">F341-E341</f>
        <v>131262.71999999997</v>
      </c>
      <c r="H341" s="104" t="s">
        <v>18</v>
      </c>
      <c r="I341" s="294"/>
    </row>
    <row r="342" spans="1:13" s="17" customFormat="1" ht="16.149999999999999" customHeight="1" x14ac:dyDescent="0.25">
      <c r="A342" s="98"/>
      <c r="B342" s="98"/>
      <c r="C342" s="98"/>
      <c r="D342" s="112" t="s">
        <v>29</v>
      </c>
      <c r="E342" s="143">
        <v>25429.200000000001</v>
      </c>
      <c r="F342" s="144">
        <v>383526.36</v>
      </c>
      <c r="G342" s="100">
        <f t="shared" si="5"/>
        <v>358097.16</v>
      </c>
      <c r="H342" s="104" t="s">
        <v>18</v>
      </c>
      <c r="I342" s="294"/>
    </row>
    <row r="343" spans="1:13" s="17" customFormat="1" ht="16.149999999999999" customHeight="1" x14ac:dyDescent="0.25">
      <c r="A343" s="98"/>
      <c r="B343" s="98"/>
      <c r="C343" s="98"/>
      <c r="D343" s="112" t="s">
        <v>72</v>
      </c>
      <c r="E343" s="143">
        <v>468369.84</v>
      </c>
      <c r="F343" s="144">
        <v>1055791.78</v>
      </c>
      <c r="G343" s="100">
        <f t="shared" si="5"/>
        <v>587421.93999999994</v>
      </c>
      <c r="H343" s="104" t="s">
        <v>18</v>
      </c>
      <c r="I343" s="294"/>
    </row>
    <row r="344" spans="1:13" s="17" customFormat="1" ht="16.149999999999999" customHeight="1" x14ac:dyDescent="0.25">
      <c r="A344" s="98"/>
      <c r="B344" s="98"/>
      <c r="C344" s="98"/>
      <c r="D344" s="112" t="s">
        <v>30</v>
      </c>
      <c r="E344" s="143">
        <v>0</v>
      </c>
      <c r="F344" s="144">
        <v>0</v>
      </c>
      <c r="G344" s="100">
        <f t="shared" si="5"/>
        <v>0</v>
      </c>
      <c r="H344" s="104" t="s">
        <v>18</v>
      </c>
      <c r="I344" s="10"/>
      <c r="J344" s="10"/>
      <c r="K344" s="10"/>
      <c r="L344" s="10"/>
      <c r="M344" s="10"/>
    </row>
    <row r="345" spans="1:13" s="17" customFormat="1" ht="16.149999999999999" customHeight="1" x14ac:dyDescent="0.25">
      <c r="A345" s="98"/>
      <c r="B345" s="98"/>
      <c r="C345" s="98"/>
      <c r="D345" s="112" t="s">
        <v>31</v>
      </c>
      <c r="E345" s="143">
        <v>1622.6</v>
      </c>
      <c r="F345" s="144">
        <v>11050.9</v>
      </c>
      <c r="G345" s="100">
        <f t="shared" si="5"/>
        <v>9428.2999999999993</v>
      </c>
      <c r="H345" s="104" t="s">
        <v>18</v>
      </c>
      <c r="I345" s="44"/>
    </row>
    <row r="346" spans="1:13" s="10" customFormat="1" ht="16.149999999999999" customHeight="1" x14ac:dyDescent="0.25">
      <c r="A346" s="98"/>
      <c r="B346" s="94" t="s">
        <v>172</v>
      </c>
      <c r="C346" s="98"/>
      <c r="D346" s="112" t="s">
        <v>32</v>
      </c>
      <c r="E346" s="143">
        <v>5856.9</v>
      </c>
      <c r="F346" s="144">
        <v>84616.22</v>
      </c>
      <c r="G346" s="100">
        <f t="shared" si="5"/>
        <v>78759.320000000007</v>
      </c>
      <c r="H346" s="104" t="s">
        <v>18</v>
      </c>
      <c r="I346" s="21"/>
      <c r="J346" s="17"/>
      <c r="K346" s="17"/>
      <c r="L346" s="17"/>
      <c r="M346" s="17"/>
    </row>
    <row r="347" spans="1:13" s="17" customFormat="1" ht="16.149999999999999" customHeight="1" x14ac:dyDescent="0.25">
      <c r="A347" s="98"/>
      <c r="B347" s="98"/>
      <c r="C347" s="98"/>
      <c r="D347" s="112" t="s">
        <v>33</v>
      </c>
      <c r="E347" s="143">
        <v>185.5</v>
      </c>
      <c r="F347" s="144">
        <v>151.13999999999999</v>
      </c>
      <c r="G347" s="100">
        <f t="shared" si="5"/>
        <v>-34.360000000000014</v>
      </c>
      <c r="H347" s="104" t="s">
        <v>18</v>
      </c>
      <c r="I347" s="294"/>
    </row>
    <row r="348" spans="1:13" s="17" customFormat="1" ht="16.149999999999999" customHeight="1" x14ac:dyDescent="0.25">
      <c r="A348" s="98"/>
      <c r="B348" s="98"/>
      <c r="C348" s="98"/>
      <c r="D348" s="112" t="s">
        <v>34</v>
      </c>
      <c r="E348" s="143">
        <v>2048</v>
      </c>
      <c r="F348" s="144">
        <v>20487.939999999999</v>
      </c>
      <c r="G348" s="100">
        <f t="shared" si="5"/>
        <v>18439.939999999999</v>
      </c>
      <c r="H348" s="104" t="s">
        <v>18</v>
      </c>
      <c r="I348" s="294"/>
    </row>
    <row r="349" spans="1:13" s="17" customFormat="1" ht="16.149999999999999" customHeight="1" x14ac:dyDescent="0.25">
      <c r="A349" s="83"/>
      <c r="B349" s="98"/>
      <c r="C349" s="94">
        <v>2</v>
      </c>
      <c r="D349" s="95" t="s">
        <v>173</v>
      </c>
      <c r="E349" s="106"/>
      <c r="F349" s="96"/>
      <c r="G349" s="106"/>
      <c r="H349" s="107"/>
      <c r="I349" s="294"/>
    </row>
    <row r="350" spans="1:13" s="17" customFormat="1" ht="16.149999999999999" customHeight="1" x14ac:dyDescent="0.25">
      <c r="A350" s="98"/>
      <c r="B350" s="98"/>
      <c r="C350" s="98"/>
      <c r="D350" s="112" t="s">
        <v>35</v>
      </c>
      <c r="E350" s="143">
        <v>6117.8</v>
      </c>
      <c r="F350" s="144">
        <v>0</v>
      </c>
      <c r="G350" s="100">
        <f t="shared" ref="G350:G356" si="6">F350-E350</f>
        <v>-6117.8</v>
      </c>
      <c r="H350" s="104" t="s">
        <v>18</v>
      </c>
      <c r="I350" s="10"/>
      <c r="J350" s="10"/>
      <c r="K350" s="10"/>
      <c r="L350" s="10"/>
      <c r="M350" s="10"/>
    </row>
    <row r="351" spans="1:13" s="17" customFormat="1" ht="16.149999999999999" customHeight="1" x14ac:dyDescent="0.25">
      <c r="A351" s="98"/>
      <c r="B351" s="98"/>
      <c r="C351" s="98"/>
      <c r="D351" s="112" t="s">
        <v>36</v>
      </c>
      <c r="E351" s="143">
        <v>1530.7</v>
      </c>
      <c r="F351" s="144">
        <v>0</v>
      </c>
      <c r="G351" s="100">
        <f t="shared" si="6"/>
        <v>-1530.7</v>
      </c>
      <c r="H351" s="104" t="s">
        <v>18</v>
      </c>
      <c r="I351" s="294"/>
    </row>
    <row r="352" spans="1:13" s="17" customFormat="1" ht="16.149999999999999" customHeight="1" x14ac:dyDescent="0.25">
      <c r="A352" s="98"/>
      <c r="B352" s="98"/>
      <c r="C352" s="98"/>
      <c r="D352" s="112" t="s">
        <v>155</v>
      </c>
      <c r="E352" s="143">
        <v>3097.9</v>
      </c>
      <c r="F352" s="144">
        <v>0</v>
      </c>
      <c r="G352" s="100">
        <f t="shared" si="6"/>
        <v>-3097.9</v>
      </c>
      <c r="H352" s="104" t="s">
        <v>18</v>
      </c>
      <c r="I352" s="294"/>
    </row>
    <row r="353" spans="1:13" s="17" customFormat="1" ht="16.149999999999999" customHeight="1" x14ac:dyDescent="0.25">
      <c r="A353" s="98"/>
      <c r="B353" s="98"/>
      <c r="C353" s="98"/>
      <c r="D353" s="112" t="s">
        <v>37</v>
      </c>
      <c r="E353" s="143">
        <v>5863.06</v>
      </c>
      <c r="F353" s="144">
        <v>4828.42</v>
      </c>
      <c r="G353" s="100">
        <f t="shared" si="6"/>
        <v>-1034.6400000000003</v>
      </c>
      <c r="H353" s="104" t="s">
        <v>18</v>
      </c>
      <c r="I353" s="294"/>
    </row>
    <row r="354" spans="1:13" s="10" customFormat="1" ht="16.149999999999999" customHeight="1" x14ac:dyDescent="0.25">
      <c r="A354" s="98"/>
      <c r="B354" s="94" t="s">
        <v>174</v>
      </c>
      <c r="C354" s="98"/>
      <c r="D354" s="112" t="s">
        <v>23</v>
      </c>
      <c r="E354" s="143">
        <v>10167.700000000001</v>
      </c>
      <c r="F354" s="144">
        <v>0</v>
      </c>
      <c r="G354" s="100">
        <f t="shared" si="6"/>
        <v>-10167.700000000001</v>
      </c>
      <c r="H354" s="104" t="s">
        <v>18</v>
      </c>
    </row>
    <row r="355" spans="1:13" s="10" customFormat="1" ht="16.149999999999999" customHeight="1" x14ac:dyDescent="0.25">
      <c r="A355" s="98"/>
      <c r="B355" s="98"/>
      <c r="C355" s="98"/>
      <c r="D355" s="112" t="s">
        <v>95</v>
      </c>
      <c r="E355" s="143">
        <v>7936.49</v>
      </c>
      <c r="F355" s="144">
        <v>6416.73</v>
      </c>
      <c r="G355" s="100">
        <f t="shared" si="6"/>
        <v>-1519.7600000000002</v>
      </c>
      <c r="H355" s="104" t="s">
        <v>18</v>
      </c>
      <c r="I355" s="44"/>
      <c r="J355" s="17"/>
      <c r="K355" s="17"/>
      <c r="L355" s="17"/>
      <c r="M355" s="17"/>
    </row>
    <row r="356" spans="1:13" s="10" customFormat="1" ht="16.149999999999999" customHeight="1" x14ac:dyDescent="0.25">
      <c r="A356" s="98"/>
      <c r="B356" s="94" t="s">
        <v>174</v>
      </c>
      <c r="C356" s="98"/>
      <c r="D356" s="112" t="s">
        <v>153</v>
      </c>
      <c r="E356" s="143">
        <v>36691.120000000003</v>
      </c>
      <c r="F356" s="144">
        <v>33376.480000000003</v>
      </c>
      <c r="G356" s="100">
        <f t="shared" si="6"/>
        <v>-3314.6399999999994</v>
      </c>
      <c r="H356" s="104"/>
      <c r="I356" s="21"/>
      <c r="J356" s="17"/>
      <c r="K356" s="17"/>
      <c r="L356" s="17"/>
      <c r="M356" s="17"/>
    </row>
    <row r="357" spans="1:13" s="10" customFormat="1" ht="16.149999999999999" customHeight="1" x14ac:dyDescent="0.25">
      <c r="A357" s="83"/>
      <c r="B357" s="98"/>
      <c r="C357" s="94">
        <v>3</v>
      </c>
      <c r="D357" s="95" t="s">
        <v>175</v>
      </c>
      <c r="E357" s="106"/>
      <c r="F357" s="96"/>
      <c r="G357" s="106"/>
      <c r="H357" s="107"/>
    </row>
    <row r="358" spans="1:13" s="10" customFormat="1" ht="16.149999999999999" customHeight="1" x14ac:dyDescent="0.25">
      <c r="A358" s="98"/>
      <c r="B358" s="94" t="s">
        <v>174</v>
      </c>
      <c r="C358" s="98"/>
      <c r="D358" s="99"/>
      <c r="E358" s="100">
        <f>171487-165482.4</f>
        <v>6004.6000000000058</v>
      </c>
      <c r="F358" s="101">
        <v>0</v>
      </c>
      <c r="G358" s="100">
        <f>F358-E358</f>
        <v>-6004.6000000000058</v>
      </c>
      <c r="H358" s="104" t="s">
        <v>4</v>
      </c>
      <c r="I358" s="44"/>
      <c r="J358" s="17"/>
      <c r="K358" s="17"/>
      <c r="L358" s="17"/>
      <c r="M358" s="17"/>
    </row>
    <row r="359" spans="1:13" s="10" customFormat="1" ht="16.149999999999999" customHeight="1" x14ac:dyDescent="0.25">
      <c r="A359" s="83"/>
      <c r="B359" s="98"/>
      <c r="C359" s="94">
        <v>4</v>
      </c>
      <c r="D359" s="302" t="s">
        <v>176</v>
      </c>
      <c r="E359" s="303"/>
      <c r="F359" s="303"/>
      <c r="G359" s="304"/>
      <c r="H359" s="107"/>
      <c r="I359" s="21"/>
      <c r="J359" s="17"/>
      <c r="K359" s="17"/>
      <c r="L359" s="17"/>
      <c r="M359" s="17"/>
    </row>
    <row r="360" spans="1:13" s="10" customFormat="1" ht="16.149999999999999" customHeight="1" x14ac:dyDescent="0.25">
      <c r="A360" s="98"/>
      <c r="B360" s="94" t="s">
        <v>177</v>
      </c>
      <c r="C360" s="98"/>
      <c r="D360" s="99"/>
      <c r="E360" s="100">
        <v>0</v>
      </c>
      <c r="F360" s="101">
        <v>0</v>
      </c>
      <c r="G360" s="100">
        <f>F360-E360</f>
        <v>0</v>
      </c>
      <c r="H360" s="104" t="s">
        <v>4</v>
      </c>
      <c r="I360" s="11"/>
    </row>
    <row r="361" spans="1:13" s="10" customFormat="1" ht="16.149999999999999" customHeight="1" x14ac:dyDescent="0.25">
      <c r="A361" s="83"/>
      <c r="B361" s="98"/>
      <c r="C361" s="94">
        <v>6</v>
      </c>
      <c r="D361" s="95" t="s">
        <v>159</v>
      </c>
      <c r="E361" s="106"/>
      <c r="F361" s="96"/>
      <c r="G361" s="106"/>
      <c r="H361" s="107"/>
      <c r="I361" s="11"/>
    </row>
    <row r="362" spans="1:13" s="10" customFormat="1" ht="16.149999999999999" customHeight="1" x14ac:dyDescent="0.25">
      <c r="A362" s="98"/>
      <c r="B362" s="94" t="s">
        <v>178</v>
      </c>
      <c r="C362" s="98"/>
      <c r="D362" s="99"/>
      <c r="E362" s="100">
        <f>170195.75-152672.1</f>
        <v>17523.649999999994</v>
      </c>
      <c r="F362" s="101">
        <v>0</v>
      </c>
      <c r="G362" s="100">
        <f>F362-E362</f>
        <v>-17523.649999999994</v>
      </c>
      <c r="H362" s="104" t="s">
        <v>4</v>
      </c>
      <c r="I362" s="11"/>
    </row>
    <row r="363" spans="1:13" s="10" customFormat="1" ht="16.149999999999999" customHeight="1" x14ac:dyDescent="0.25">
      <c r="A363" s="83"/>
      <c r="B363" s="164"/>
      <c r="C363" s="94">
        <v>7</v>
      </c>
      <c r="D363" s="302" t="s">
        <v>179</v>
      </c>
      <c r="E363" s="303"/>
      <c r="F363" s="303"/>
      <c r="G363" s="304"/>
      <c r="H363" s="107"/>
    </row>
    <row r="364" spans="1:13" s="17" customFormat="1" ht="16.149999999999999" customHeight="1" x14ac:dyDescent="0.25">
      <c r="A364" s="98"/>
      <c r="B364" s="98"/>
      <c r="C364" s="98"/>
      <c r="D364" s="99"/>
      <c r="E364" s="100">
        <f>247272.6-241144.6</f>
        <v>6128</v>
      </c>
      <c r="F364" s="101">
        <v>64800</v>
      </c>
      <c r="G364" s="100">
        <f>F364-E364</f>
        <v>58672</v>
      </c>
      <c r="H364" s="104" t="s">
        <v>4</v>
      </c>
    </row>
    <row r="365" spans="1:13" s="17" customFormat="1" ht="16.149999999999999" customHeight="1" x14ac:dyDescent="0.25">
      <c r="A365" s="83"/>
      <c r="B365" s="98"/>
      <c r="C365" s="94">
        <v>8</v>
      </c>
      <c r="D365" s="302" t="s">
        <v>180</v>
      </c>
      <c r="E365" s="303"/>
      <c r="F365" s="303"/>
      <c r="G365" s="304"/>
      <c r="H365" s="107"/>
    </row>
    <row r="366" spans="1:13" s="17" customFormat="1" ht="16.149999999999999" customHeight="1" x14ac:dyDescent="0.25">
      <c r="A366" s="164"/>
      <c r="B366" s="98"/>
      <c r="C366" s="164"/>
      <c r="D366" s="167"/>
      <c r="E366" s="162">
        <f>324385.77-320256.42</f>
        <v>4129.3500000000349</v>
      </c>
      <c r="F366" s="163">
        <v>0</v>
      </c>
      <c r="G366" s="100">
        <f>F366-E366</f>
        <v>-4129.3500000000349</v>
      </c>
      <c r="H366" s="104" t="s">
        <v>4</v>
      </c>
    </row>
    <row r="367" spans="1:13" s="17" customFormat="1" ht="16.149999999999999" customHeight="1" x14ac:dyDescent="0.25">
      <c r="A367" s="98"/>
      <c r="B367" s="129"/>
      <c r="C367" s="98"/>
      <c r="D367" s="112"/>
      <c r="E367" s="143"/>
      <c r="F367" s="144"/>
      <c r="G367" s="143"/>
      <c r="H367" s="104"/>
    </row>
    <row r="368" spans="1:13" s="10" customFormat="1" ht="40.5" customHeight="1" x14ac:dyDescent="0.25">
      <c r="A368" s="98"/>
      <c r="B368" s="118"/>
      <c r="C368" s="98"/>
      <c r="D368" s="108" t="s">
        <v>98</v>
      </c>
      <c r="E368" s="85">
        <f>E313</f>
        <v>9317.73</v>
      </c>
      <c r="F368" s="86">
        <v>9317.73</v>
      </c>
      <c r="G368" s="85">
        <f>G313</f>
        <v>-5297.73</v>
      </c>
      <c r="H368" s="104"/>
    </row>
    <row r="369" spans="1:9" s="17" customFormat="1" ht="16.149999999999999" customHeight="1" x14ac:dyDescent="0.25">
      <c r="A369" s="98"/>
      <c r="B369" s="31"/>
      <c r="C369" s="98"/>
      <c r="D369" s="108" t="s">
        <v>70</v>
      </c>
      <c r="E369" s="85">
        <f>SUM(E341:E366)</f>
        <v>863036.1100000001</v>
      </c>
      <c r="F369" s="86">
        <f>SUM(F341:F356)</f>
        <v>1985842.3899999997</v>
      </c>
      <c r="G369" s="85">
        <f>SUM(G341:G366)</f>
        <v>1187606.28</v>
      </c>
      <c r="H369" s="104"/>
    </row>
    <row r="370" spans="1:9" s="17" customFormat="1" ht="16.149999999999999" customHeight="1" x14ac:dyDescent="0.25">
      <c r="A370" s="129"/>
      <c r="B370" s="31"/>
      <c r="C370" s="129"/>
      <c r="D370" s="114" t="s">
        <v>184</v>
      </c>
      <c r="E370" s="70"/>
      <c r="F370" s="71">
        <f>SUM(F358:F366)</f>
        <v>64800</v>
      </c>
      <c r="G370" s="70"/>
      <c r="H370" s="152"/>
    </row>
    <row r="371" spans="1:9" s="17" customFormat="1" ht="16.149999999999999" customHeight="1" x14ac:dyDescent="0.25">
      <c r="A371" s="118"/>
      <c r="B371" s="64"/>
      <c r="C371" s="118"/>
      <c r="D371" s="119" t="s">
        <v>187</v>
      </c>
      <c r="E371" s="120">
        <f>SUM(E368:E369)</f>
        <v>872353.84000000008</v>
      </c>
      <c r="F371" s="121">
        <f>SUM(F368:F370)</f>
        <v>2059960.1199999996</v>
      </c>
      <c r="G371" s="120">
        <f>F371-E371</f>
        <v>1187606.2799999996</v>
      </c>
      <c r="H371" s="122"/>
    </row>
    <row r="372" spans="1:9" s="17" customFormat="1" ht="16.5" customHeight="1" x14ac:dyDescent="0.25">
      <c r="A372" s="31"/>
      <c r="B372" s="135"/>
      <c r="C372" s="31"/>
      <c r="D372" s="7"/>
      <c r="E372" s="25"/>
      <c r="F372" s="57"/>
      <c r="G372" s="25"/>
      <c r="H372" s="8"/>
    </row>
    <row r="373" spans="1:9" s="17" customFormat="1" ht="16.5" customHeight="1" x14ac:dyDescent="0.25">
      <c r="A373" s="31"/>
      <c r="B373" s="156"/>
      <c r="C373" s="31"/>
      <c r="D373" s="7"/>
      <c r="E373" s="25"/>
      <c r="F373" s="57"/>
      <c r="G373" s="25"/>
      <c r="H373" s="8"/>
    </row>
    <row r="374" spans="1:9" s="17" customFormat="1" ht="16.5" customHeight="1" x14ac:dyDescent="0.25">
      <c r="A374" s="64" t="s">
        <v>73</v>
      </c>
      <c r="B374" s="156"/>
      <c r="C374" s="64"/>
      <c r="D374" s="65"/>
      <c r="E374" s="66"/>
      <c r="F374" s="67"/>
      <c r="G374" s="66"/>
      <c r="H374" s="68"/>
    </row>
    <row r="375" spans="1:9" s="22" customFormat="1" ht="16.5" customHeight="1" x14ac:dyDescent="0.25">
      <c r="A375" s="135" t="s">
        <v>81</v>
      </c>
      <c r="B375" s="209"/>
      <c r="C375" s="135"/>
      <c r="D375" s="405" t="s">
        <v>144</v>
      </c>
      <c r="E375" s="70"/>
      <c r="F375" s="71"/>
      <c r="G375" s="70"/>
      <c r="H375" s="72"/>
    </row>
    <row r="376" spans="1:9" s="17" customFormat="1" ht="16.149999999999999" customHeight="1" x14ac:dyDescent="0.25">
      <c r="A376" s="139" t="s">
        <v>82</v>
      </c>
      <c r="B376" s="88"/>
      <c r="C376" s="156"/>
      <c r="D376" s="406"/>
      <c r="E376" s="75"/>
      <c r="F376" s="76"/>
      <c r="G376" s="75"/>
      <c r="H376" s="77"/>
    </row>
    <row r="377" spans="1:9" s="47" customFormat="1" ht="33" customHeight="1" x14ac:dyDescent="0.2">
      <c r="A377" s="141" t="s">
        <v>135</v>
      </c>
      <c r="B377" s="92" t="s">
        <v>170</v>
      </c>
      <c r="C377" s="156"/>
      <c r="D377" s="406"/>
      <c r="E377" s="80"/>
      <c r="F377" s="81"/>
      <c r="G377" s="80"/>
      <c r="H377" s="82"/>
    </row>
    <row r="378" spans="1:9" s="10" customFormat="1" ht="16.149999999999999" customHeight="1" x14ac:dyDescent="0.25">
      <c r="A378" s="83"/>
      <c r="B378" s="88"/>
      <c r="C378" s="209"/>
      <c r="D378" s="177"/>
      <c r="E378" s="85"/>
      <c r="F378" s="86"/>
      <c r="G378" s="85"/>
      <c r="H378" s="87"/>
    </row>
    <row r="379" spans="1:9" s="47" customFormat="1" ht="16.149999999999999" customHeight="1" x14ac:dyDescent="0.25">
      <c r="A379" s="88"/>
      <c r="B379" s="94" t="s">
        <v>171</v>
      </c>
      <c r="C379" s="88"/>
      <c r="D379" s="89" t="s">
        <v>1</v>
      </c>
      <c r="E379" s="90" t="s">
        <v>287</v>
      </c>
      <c r="F379" s="91" t="s">
        <v>287</v>
      </c>
      <c r="G379" s="90" t="s">
        <v>287</v>
      </c>
      <c r="H379" s="89" t="s">
        <v>2</v>
      </c>
    </row>
    <row r="380" spans="1:9" s="10" customFormat="1" ht="16.5" customHeight="1" x14ac:dyDescent="0.25">
      <c r="A380" s="83"/>
      <c r="B380" s="83"/>
      <c r="C380" s="92" t="s">
        <v>277</v>
      </c>
      <c r="D380" s="93"/>
      <c r="E380" s="86"/>
      <c r="F380" s="86"/>
      <c r="G380" s="86"/>
      <c r="H380" s="93"/>
    </row>
    <row r="381" spans="1:9" s="10" customFormat="1" ht="16.5" customHeight="1" x14ac:dyDescent="0.25">
      <c r="A381" s="88"/>
      <c r="B381" s="205"/>
      <c r="C381" s="88"/>
      <c r="D381" s="89"/>
      <c r="E381" s="90"/>
      <c r="F381" s="91"/>
      <c r="G381" s="90"/>
      <c r="H381" s="204"/>
    </row>
    <row r="382" spans="1:9" s="10" customFormat="1" ht="16.5" customHeight="1" x14ac:dyDescent="0.25">
      <c r="A382" s="83"/>
      <c r="B382" s="164"/>
      <c r="C382" s="94">
        <v>0</v>
      </c>
      <c r="D382" s="95" t="s">
        <v>3</v>
      </c>
      <c r="E382" s="96"/>
      <c r="F382" s="96"/>
      <c r="G382" s="96"/>
      <c r="H382" s="97"/>
    </row>
    <row r="383" spans="1:9" s="10" customFormat="1" ht="16.5" customHeight="1" x14ac:dyDescent="0.25">
      <c r="A383" s="83"/>
      <c r="B383" s="98"/>
      <c r="C383" s="83"/>
      <c r="D383" s="112" t="s">
        <v>158</v>
      </c>
      <c r="E383" s="100">
        <f>E384+E388+E392</f>
        <v>81242.97</v>
      </c>
      <c r="F383" s="101">
        <f>F384+F388+F392</f>
        <v>81242.97</v>
      </c>
      <c r="G383" s="100">
        <f>F383-E383</f>
        <v>0</v>
      </c>
      <c r="H383" s="104" t="s">
        <v>4</v>
      </c>
      <c r="I383" s="11"/>
    </row>
    <row r="384" spans="1:9" s="10" customFormat="1" ht="16.5" customHeight="1" x14ac:dyDescent="0.25">
      <c r="A384" s="205"/>
      <c r="B384" s="98"/>
      <c r="C384" s="205"/>
      <c r="D384" s="217" t="s">
        <v>57</v>
      </c>
      <c r="E384" s="211">
        <v>939.55</v>
      </c>
      <c r="F384" s="212">
        <v>939.55</v>
      </c>
      <c r="G384" s="143"/>
      <c r="H384" s="218" t="s">
        <v>55</v>
      </c>
      <c r="I384" s="11"/>
    </row>
    <row r="385" spans="1:9" s="10" customFormat="1" ht="16.5" customHeight="1" x14ac:dyDescent="0.25">
      <c r="A385" s="164"/>
      <c r="B385" s="205"/>
      <c r="C385" s="164"/>
      <c r="D385" s="166" t="s">
        <v>113</v>
      </c>
      <c r="E385" s="213"/>
      <c r="F385" s="214"/>
      <c r="G385" s="162"/>
      <c r="H385" s="218"/>
    </row>
    <row r="386" spans="1:9" s="10" customFormat="1" ht="16.5" customHeight="1" x14ac:dyDescent="0.25">
      <c r="A386" s="98"/>
      <c r="B386" s="164"/>
      <c r="C386" s="98"/>
      <c r="D386" s="145" t="s">
        <v>208</v>
      </c>
      <c r="E386" s="215"/>
      <c r="F386" s="216"/>
      <c r="G386" s="100"/>
      <c r="H386" s="104"/>
    </row>
    <row r="387" spans="1:9" s="10" customFormat="1" ht="16.5" customHeight="1" x14ac:dyDescent="0.25">
      <c r="A387" s="98"/>
      <c r="B387" s="98"/>
      <c r="C387" s="98"/>
      <c r="D387" s="145" t="s">
        <v>209</v>
      </c>
      <c r="E387" s="215"/>
      <c r="F387" s="216"/>
      <c r="G387" s="100"/>
      <c r="H387" s="104" t="s">
        <v>4</v>
      </c>
      <c r="I387" s="11"/>
    </row>
    <row r="388" spans="1:9" s="10" customFormat="1" ht="16.5" customHeight="1" x14ac:dyDescent="0.25">
      <c r="A388" s="205"/>
      <c r="B388" s="98"/>
      <c r="C388" s="205"/>
      <c r="D388" s="217" t="s">
        <v>167</v>
      </c>
      <c r="E388" s="211">
        <v>5320.82</v>
      </c>
      <c r="F388" s="212">
        <v>5320.82</v>
      </c>
      <c r="G388" s="143"/>
      <c r="H388" s="218" t="s">
        <v>55</v>
      </c>
      <c r="I388" s="42"/>
    </row>
    <row r="389" spans="1:9" s="10" customFormat="1" ht="16.5" customHeight="1" x14ac:dyDescent="0.25">
      <c r="A389" s="164"/>
      <c r="B389" s="205"/>
      <c r="C389" s="164"/>
      <c r="D389" s="166" t="s">
        <v>113</v>
      </c>
      <c r="E389" s="213"/>
      <c r="F389" s="214"/>
      <c r="G389" s="162"/>
      <c r="H389" s="218"/>
    </row>
    <row r="390" spans="1:9" s="10" customFormat="1" ht="16.5" customHeight="1" x14ac:dyDescent="0.25">
      <c r="A390" s="98"/>
      <c r="B390" s="164"/>
      <c r="C390" s="98"/>
      <c r="D390" s="145" t="s">
        <v>210</v>
      </c>
      <c r="E390" s="100"/>
      <c r="F390" s="101"/>
      <c r="G390" s="100"/>
      <c r="H390" s="104"/>
    </row>
    <row r="391" spans="1:9" s="10" customFormat="1" ht="16.5" customHeight="1" x14ac:dyDescent="0.25">
      <c r="A391" s="98"/>
      <c r="B391" s="98"/>
      <c r="C391" s="98"/>
      <c r="D391" s="145" t="s">
        <v>209</v>
      </c>
      <c r="E391" s="100"/>
      <c r="F391" s="101"/>
      <c r="G391" s="100"/>
      <c r="H391" s="104" t="s">
        <v>4</v>
      </c>
      <c r="I391" s="11"/>
    </row>
    <row r="392" spans="1:9" s="10" customFormat="1" ht="16.5" customHeight="1" x14ac:dyDescent="0.25">
      <c r="A392" s="205"/>
      <c r="B392" s="98"/>
      <c r="C392" s="205"/>
      <c r="D392" s="217" t="s">
        <v>168</v>
      </c>
      <c r="E392" s="211">
        <v>74982.600000000006</v>
      </c>
      <c r="F392" s="212">
        <v>74982.600000000006</v>
      </c>
      <c r="G392" s="143"/>
      <c r="H392" s="218" t="s">
        <v>55</v>
      </c>
      <c r="I392" s="42"/>
    </row>
    <row r="393" spans="1:9" s="17" customFormat="1" ht="16.149999999999999" customHeight="1" x14ac:dyDescent="0.25">
      <c r="A393" s="164"/>
      <c r="B393" s="98"/>
      <c r="C393" s="164"/>
      <c r="D393" s="166" t="s">
        <v>113</v>
      </c>
      <c r="E393" s="213"/>
      <c r="F393" s="214"/>
      <c r="G393" s="162"/>
      <c r="H393" s="218"/>
    </row>
    <row r="394" spans="1:9" s="10" customFormat="1" ht="16.149999999999999" customHeight="1" x14ac:dyDescent="0.25">
      <c r="A394" s="98"/>
      <c r="B394" s="94" t="s">
        <v>172</v>
      </c>
      <c r="C394" s="98"/>
      <c r="D394" s="145" t="s">
        <v>211</v>
      </c>
      <c r="E394" s="100"/>
      <c r="F394" s="101"/>
      <c r="G394" s="100"/>
      <c r="H394" s="104"/>
    </row>
    <row r="395" spans="1:9" s="17" customFormat="1" ht="16.149999999999999" customHeight="1" x14ac:dyDescent="0.25">
      <c r="A395" s="98"/>
      <c r="B395" s="98"/>
      <c r="C395" s="98"/>
      <c r="D395" s="145" t="s">
        <v>212</v>
      </c>
      <c r="E395" s="100"/>
      <c r="F395" s="101"/>
      <c r="G395" s="100"/>
      <c r="H395" s="104"/>
    </row>
    <row r="396" spans="1:9" s="17" customFormat="1" ht="16.149999999999999" customHeight="1" x14ac:dyDescent="0.25">
      <c r="A396" s="98"/>
      <c r="B396" s="98"/>
      <c r="C396" s="98"/>
      <c r="D396" s="108"/>
      <c r="E396" s="85"/>
      <c r="F396" s="86"/>
      <c r="G396" s="85"/>
      <c r="H396" s="104"/>
    </row>
    <row r="397" spans="1:9" s="17" customFormat="1" ht="16.149999999999999" customHeight="1" x14ac:dyDescent="0.25">
      <c r="A397" s="161"/>
      <c r="B397" s="98"/>
      <c r="C397" s="94">
        <v>1</v>
      </c>
      <c r="D397" s="95" t="s">
        <v>5</v>
      </c>
      <c r="E397" s="146"/>
      <c r="F397" s="147"/>
      <c r="G397" s="146"/>
      <c r="H397" s="148"/>
    </row>
    <row r="398" spans="1:9" s="17" customFormat="1" ht="16.149999999999999" customHeight="1" x14ac:dyDescent="0.25">
      <c r="A398" s="98"/>
      <c r="B398" s="98"/>
      <c r="C398" s="98"/>
      <c r="D398" s="99" t="s">
        <v>58</v>
      </c>
      <c r="E398" s="100">
        <v>347342.51</v>
      </c>
      <c r="F398" s="101">
        <v>606583.68999999994</v>
      </c>
      <c r="G398" s="100">
        <f>F398-E398</f>
        <v>259241.17999999993</v>
      </c>
      <c r="H398" s="104" t="s">
        <v>55</v>
      </c>
    </row>
    <row r="399" spans="1:9" s="17" customFormat="1" ht="16.149999999999999" customHeight="1" x14ac:dyDescent="0.25">
      <c r="A399" s="98"/>
      <c r="B399" s="98"/>
      <c r="C399" s="98"/>
      <c r="D399" s="99" t="s">
        <v>223</v>
      </c>
      <c r="E399" s="100">
        <v>212387.88</v>
      </c>
      <c r="F399" s="101">
        <v>199194.02</v>
      </c>
      <c r="G399" s="100">
        <f>F399-E399</f>
        <v>-13193.860000000015</v>
      </c>
      <c r="H399" s="104" t="s">
        <v>55</v>
      </c>
    </row>
    <row r="400" spans="1:9" s="17" customFormat="1" ht="16.149999999999999" customHeight="1" x14ac:dyDescent="0.25">
      <c r="A400" s="98"/>
      <c r="B400" s="98"/>
      <c r="C400" s="98"/>
      <c r="D400" s="104" t="s">
        <v>83</v>
      </c>
      <c r="E400" s="100">
        <v>0</v>
      </c>
      <c r="F400" s="101">
        <v>0</v>
      </c>
      <c r="G400" s="100">
        <f>F400-E400</f>
        <v>0</v>
      </c>
      <c r="H400" s="104" t="s">
        <v>55</v>
      </c>
    </row>
    <row r="401" spans="1:9" s="10" customFormat="1" ht="16.149999999999999" customHeight="1" x14ac:dyDescent="0.25">
      <c r="A401" s="98"/>
      <c r="B401" s="94" t="s">
        <v>174</v>
      </c>
      <c r="C401" s="98"/>
      <c r="D401" s="104" t="s">
        <v>59</v>
      </c>
      <c r="E401" s="100">
        <v>2581.19</v>
      </c>
      <c r="F401" s="101">
        <v>2405.71</v>
      </c>
      <c r="G401" s="100">
        <f>F401-E401</f>
        <v>-175.48000000000002</v>
      </c>
      <c r="H401" s="104" t="s">
        <v>55</v>
      </c>
      <c r="I401" s="11"/>
    </row>
    <row r="402" spans="1:9" s="10" customFormat="1" ht="16.149999999999999" customHeight="1" x14ac:dyDescent="0.25">
      <c r="A402" s="98"/>
      <c r="B402" s="98"/>
      <c r="C402" s="98"/>
      <c r="D402" s="104" t="s">
        <v>60</v>
      </c>
      <c r="E402" s="100">
        <v>52096.69</v>
      </c>
      <c r="F402" s="101">
        <v>48907.61</v>
      </c>
      <c r="G402" s="100">
        <f>F402-E402</f>
        <v>-3189.0800000000017</v>
      </c>
      <c r="H402" s="104" t="s">
        <v>55</v>
      </c>
      <c r="I402" s="11"/>
    </row>
    <row r="403" spans="1:9" s="10" customFormat="1" ht="16.149999999999999" customHeight="1" x14ac:dyDescent="0.25">
      <c r="A403" s="98"/>
      <c r="B403" s="94" t="s">
        <v>174</v>
      </c>
      <c r="C403" s="98"/>
      <c r="D403" s="104" t="s">
        <v>276</v>
      </c>
      <c r="E403" s="100"/>
      <c r="F403" s="101">
        <v>26142.16</v>
      </c>
      <c r="G403" s="100"/>
      <c r="H403" s="104"/>
      <c r="I403" s="11"/>
    </row>
    <row r="404" spans="1:9" s="10" customFormat="1" ht="16.149999999999999" customHeight="1" x14ac:dyDescent="0.25">
      <c r="A404" s="83"/>
      <c r="B404" s="98"/>
      <c r="C404" s="94">
        <v>3</v>
      </c>
      <c r="D404" s="95" t="s">
        <v>175</v>
      </c>
      <c r="E404" s="106"/>
      <c r="F404" s="96"/>
      <c r="G404" s="106"/>
      <c r="H404" s="107"/>
      <c r="I404" s="11"/>
    </row>
    <row r="405" spans="1:9" s="10" customFormat="1" ht="16.149999999999999" customHeight="1" x14ac:dyDescent="0.25">
      <c r="A405" s="98"/>
      <c r="B405" s="94" t="s">
        <v>174</v>
      </c>
      <c r="C405" s="98"/>
      <c r="D405" s="99"/>
      <c r="E405" s="100">
        <f>97213-89032.9</f>
        <v>8180.1000000000058</v>
      </c>
      <c r="F405" s="101">
        <v>545.34</v>
      </c>
      <c r="G405" s="100">
        <f>F405-E405</f>
        <v>-7634.7600000000057</v>
      </c>
      <c r="H405" s="104" t="s">
        <v>4</v>
      </c>
      <c r="I405" s="11"/>
    </row>
    <row r="406" spans="1:9" s="10" customFormat="1" ht="16.149999999999999" customHeight="1" x14ac:dyDescent="0.25">
      <c r="A406" s="83"/>
      <c r="B406" s="98"/>
      <c r="C406" s="94">
        <v>4</v>
      </c>
      <c r="D406" s="302" t="s">
        <v>176</v>
      </c>
      <c r="E406" s="303"/>
      <c r="F406" s="303"/>
      <c r="G406" s="304"/>
      <c r="H406" s="107"/>
      <c r="I406" s="11"/>
    </row>
    <row r="407" spans="1:9" s="10" customFormat="1" ht="16.149999999999999" customHeight="1" x14ac:dyDescent="0.25">
      <c r="A407" s="98"/>
      <c r="B407" s="94" t="s">
        <v>177</v>
      </c>
      <c r="C407" s="98"/>
      <c r="D407" s="99"/>
      <c r="E407" s="100">
        <f>863923.3-717557.1</f>
        <v>146366.20000000007</v>
      </c>
      <c r="F407" s="101">
        <v>316433.09000000003</v>
      </c>
      <c r="G407" s="100">
        <f>F407-E407</f>
        <v>170066.88999999996</v>
      </c>
      <c r="H407" s="104" t="s">
        <v>4</v>
      </c>
      <c r="I407" s="360"/>
    </row>
    <row r="408" spans="1:9" s="10" customFormat="1" ht="16.149999999999999" customHeight="1" x14ac:dyDescent="0.25">
      <c r="A408" s="83"/>
      <c r="B408" s="98"/>
      <c r="C408" s="94">
        <v>6</v>
      </c>
      <c r="D408" s="95" t="s">
        <v>159</v>
      </c>
      <c r="E408" s="106"/>
      <c r="F408" s="96"/>
      <c r="G408" s="106"/>
      <c r="H408" s="107"/>
      <c r="I408" s="11"/>
    </row>
    <row r="409" spans="1:9" s="10" customFormat="1" ht="16.149999999999999" customHeight="1" x14ac:dyDescent="0.25">
      <c r="A409" s="98"/>
      <c r="B409" s="94" t="s">
        <v>178</v>
      </c>
      <c r="C409" s="98"/>
      <c r="D409" s="99"/>
      <c r="E409" s="100">
        <f>33949.66-20796.26</f>
        <v>13153.400000000005</v>
      </c>
      <c r="F409" s="101">
        <v>24000.84</v>
      </c>
      <c r="G409" s="100">
        <f>F409-E409</f>
        <v>10847.439999999995</v>
      </c>
      <c r="H409" s="104" t="s">
        <v>4</v>
      </c>
      <c r="I409" s="11"/>
    </row>
    <row r="410" spans="1:9" s="10" customFormat="1" ht="16.149999999999999" customHeight="1" x14ac:dyDescent="0.25">
      <c r="A410" s="83"/>
      <c r="B410" s="164"/>
      <c r="C410" s="94">
        <v>7</v>
      </c>
      <c r="D410" s="302" t="s">
        <v>179</v>
      </c>
      <c r="E410" s="303"/>
      <c r="F410" s="303"/>
      <c r="G410" s="304"/>
      <c r="H410" s="107"/>
    </row>
    <row r="411" spans="1:9" s="17" customFormat="1" ht="16.149999999999999" customHeight="1" x14ac:dyDescent="0.25">
      <c r="A411" s="98"/>
      <c r="B411" s="98"/>
      <c r="C411" s="98"/>
      <c r="D411" s="99"/>
      <c r="E411" s="100">
        <f>83500-65500</f>
        <v>18000</v>
      </c>
      <c r="F411" s="101">
        <v>40833.33</v>
      </c>
      <c r="G411" s="100">
        <f>F411-E411</f>
        <v>22833.33</v>
      </c>
      <c r="H411" s="104" t="s">
        <v>4</v>
      </c>
    </row>
    <row r="412" spans="1:9" s="17" customFormat="1" ht="16.149999999999999" customHeight="1" x14ac:dyDescent="0.25">
      <c r="A412" s="83"/>
      <c r="B412" s="98"/>
      <c r="C412" s="94">
        <v>8</v>
      </c>
      <c r="D412" s="302" t="s">
        <v>180</v>
      </c>
      <c r="E412" s="303"/>
      <c r="F412" s="303"/>
      <c r="G412" s="304"/>
      <c r="H412" s="107"/>
    </row>
    <row r="413" spans="1:9" s="17" customFormat="1" ht="16.149999999999999" customHeight="1" x14ac:dyDescent="0.25">
      <c r="A413" s="164"/>
      <c r="B413" s="98"/>
      <c r="C413" s="164"/>
      <c r="D413" s="167"/>
      <c r="E413" s="162">
        <f>121101.94-105655.38</f>
        <v>15446.559999999998</v>
      </c>
      <c r="F413" s="101">
        <v>1029.76</v>
      </c>
      <c r="G413" s="100">
        <f>F413-E413</f>
        <v>-14416.799999999997</v>
      </c>
      <c r="H413" s="104"/>
    </row>
    <row r="414" spans="1:9" s="17" customFormat="1" ht="16.149999999999999" customHeight="1" x14ac:dyDescent="0.25">
      <c r="A414" s="98"/>
      <c r="B414" s="129"/>
      <c r="C414" s="98"/>
      <c r="D414" s="104"/>
      <c r="E414" s="100"/>
      <c r="F414" s="101"/>
      <c r="G414" s="100"/>
      <c r="H414" s="104"/>
    </row>
    <row r="415" spans="1:9" s="10" customFormat="1" ht="40.5" customHeight="1" x14ac:dyDescent="0.25">
      <c r="A415" s="98"/>
      <c r="B415" s="118"/>
      <c r="C415" s="98"/>
      <c r="D415" s="108" t="s">
        <v>98</v>
      </c>
      <c r="E415" s="219">
        <f>E383</f>
        <v>81242.97</v>
      </c>
      <c r="F415" s="220">
        <f>F383</f>
        <v>81242.97</v>
      </c>
      <c r="G415" s="219">
        <f>G383</f>
        <v>0</v>
      </c>
      <c r="H415" s="104"/>
    </row>
    <row r="416" spans="1:9" s="17" customFormat="1" ht="16.149999999999999" customHeight="1" x14ac:dyDescent="0.25">
      <c r="A416" s="98"/>
      <c r="B416" s="31"/>
      <c r="C416" s="98"/>
      <c r="D416" s="108" t="s">
        <v>70</v>
      </c>
      <c r="E416" s="219">
        <f>SUM(E398:E413)</f>
        <v>815554.53</v>
      </c>
      <c r="F416" s="220">
        <f>SUM(F398:F403)</f>
        <v>883233.19</v>
      </c>
      <c r="G416" s="219">
        <f>SUM(G398:G413)</f>
        <v>424378.85999999987</v>
      </c>
      <c r="H416" s="104"/>
    </row>
    <row r="417" spans="1:9" s="17" customFormat="1" ht="16.149999999999999" customHeight="1" x14ac:dyDescent="0.25">
      <c r="A417" s="129"/>
      <c r="B417" s="31"/>
      <c r="C417" s="129"/>
      <c r="D417" s="114" t="s">
        <v>184</v>
      </c>
      <c r="E417" s="221"/>
      <c r="F417" s="222">
        <f>SUM(F405:F413)</f>
        <v>382842.3600000001</v>
      </c>
      <c r="G417" s="221"/>
      <c r="H417" s="152"/>
    </row>
    <row r="418" spans="1:9" s="17" customFormat="1" ht="16.149999999999999" customHeight="1" x14ac:dyDescent="0.25">
      <c r="A418" s="118"/>
      <c r="B418" s="31"/>
      <c r="C418" s="118"/>
      <c r="D418" s="119" t="s">
        <v>187</v>
      </c>
      <c r="E418" s="120">
        <f>SUM(E415:E416)</f>
        <v>896797.5</v>
      </c>
      <c r="F418" s="121">
        <f>SUM(F415:F417)</f>
        <v>1347318.52</v>
      </c>
      <c r="G418" s="120">
        <f>F418-E418</f>
        <v>450521.02</v>
      </c>
      <c r="H418" s="122"/>
    </row>
    <row r="419" spans="1:9" s="17" customFormat="1" ht="16.149999999999999" customHeight="1" x14ac:dyDescent="0.25">
      <c r="A419" s="31"/>
      <c r="B419" s="64"/>
      <c r="C419" s="31"/>
      <c r="D419" s="7"/>
      <c r="E419" s="25"/>
      <c r="F419" s="57"/>
      <c r="G419" s="25"/>
      <c r="H419" s="15"/>
    </row>
    <row r="420" spans="1:9" s="17" customFormat="1" ht="16.5" customHeight="1" x14ac:dyDescent="0.25">
      <c r="A420" s="31"/>
      <c r="B420" s="135"/>
      <c r="C420" s="31"/>
      <c r="D420" s="7"/>
      <c r="E420" s="25"/>
      <c r="F420" s="57"/>
      <c r="G420" s="25"/>
      <c r="H420" s="15"/>
    </row>
    <row r="421" spans="1:9" s="17" customFormat="1" ht="34.5" customHeight="1" x14ac:dyDescent="0.25">
      <c r="A421" s="31"/>
      <c r="B421" s="156"/>
      <c r="C421" s="31"/>
      <c r="D421" s="7"/>
      <c r="E421" s="25"/>
      <c r="F421" s="57"/>
      <c r="G421" s="25"/>
      <c r="H421" s="15"/>
    </row>
    <row r="422" spans="1:9" s="17" customFormat="1" ht="16.5" customHeight="1" x14ac:dyDescent="0.25">
      <c r="A422" s="64" t="s">
        <v>54</v>
      </c>
      <c r="B422" s="139"/>
      <c r="C422" s="64"/>
      <c r="D422" s="65"/>
      <c r="E422" s="66"/>
      <c r="F422" s="67"/>
      <c r="G422" s="66"/>
      <c r="H422" s="188"/>
    </row>
    <row r="423" spans="1:9" s="17" customFormat="1" ht="16.5" customHeight="1" x14ac:dyDescent="0.25">
      <c r="A423" s="135" t="s">
        <v>84</v>
      </c>
      <c r="B423" s="194"/>
      <c r="C423" s="135"/>
      <c r="D423" s="402" t="s">
        <v>145</v>
      </c>
      <c r="E423" s="70"/>
      <c r="F423" s="71"/>
      <c r="G423" s="70"/>
      <c r="H423" s="155"/>
    </row>
    <row r="424" spans="1:9" s="17" customFormat="1" ht="16.149999999999999" customHeight="1" x14ac:dyDescent="0.25">
      <c r="A424" s="270" t="s">
        <v>224</v>
      </c>
      <c r="B424" s="83"/>
      <c r="C424" s="156"/>
      <c r="D424" s="416"/>
      <c r="E424" s="75"/>
      <c r="F424" s="76"/>
      <c r="G424" s="75"/>
      <c r="H424" s="157"/>
    </row>
    <row r="425" spans="1:9" s="17" customFormat="1" ht="16.149999999999999" customHeight="1" x14ac:dyDescent="0.25">
      <c r="A425" s="141" t="s">
        <v>136</v>
      </c>
      <c r="B425" s="88"/>
      <c r="C425" s="139"/>
      <c r="D425" s="417"/>
      <c r="E425" s="80"/>
      <c r="F425" s="81"/>
      <c r="G425" s="80"/>
      <c r="H425" s="159"/>
    </row>
    <row r="426" spans="1:9" s="47" customFormat="1" ht="33" customHeight="1" x14ac:dyDescent="0.2">
      <c r="A426" s="194"/>
      <c r="B426" s="92" t="s">
        <v>170</v>
      </c>
      <c r="C426" s="194"/>
      <c r="D426" s="108"/>
      <c r="E426" s="85"/>
      <c r="F426" s="86"/>
      <c r="G426" s="85"/>
      <c r="H426" s="160"/>
    </row>
    <row r="427" spans="1:9" s="47" customFormat="1" ht="16.149999999999999" customHeight="1" x14ac:dyDescent="0.2">
      <c r="A427" s="83"/>
      <c r="B427" s="94" t="s">
        <v>171</v>
      </c>
      <c r="C427" s="83"/>
      <c r="D427" s="108"/>
      <c r="E427" s="85"/>
      <c r="F427" s="86"/>
      <c r="G427" s="85"/>
      <c r="H427" s="160"/>
    </row>
    <row r="428" spans="1:9" s="10" customFormat="1" ht="16.5" customHeight="1" x14ac:dyDescent="0.25">
      <c r="A428" s="88"/>
      <c r="B428" s="83"/>
      <c r="C428" s="88"/>
      <c r="D428" s="89" t="s">
        <v>1</v>
      </c>
      <c r="E428" s="90" t="s">
        <v>287</v>
      </c>
      <c r="F428" s="91" t="s">
        <v>287</v>
      </c>
      <c r="G428" s="90" t="s">
        <v>287</v>
      </c>
      <c r="H428" s="89" t="s">
        <v>2</v>
      </c>
    </row>
    <row r="429" spans="1:9" s="17" customFormat="1" ht="16.149999999999999" customHeight="1" x14ac:dyDescent="0.25">
      <c r="A429" s="83"/>
      <c r="B429" s="98"/>
      <c r="C429" s="92" t="s">
        <v>277</v>
      </c>
      <c r="D429" s="93"/>
      <c r="E429" s="86"/>
      <c r="F429" s="86"/>
      <c r="G429" s="86"/>
      <c r="H429" s="93"/>
    </row>
    <row r="430" spans="1:9" s="10" customFormat="1" ht="16.5" customHeight="1" x14ac:dyDescent="0.25">
      <c r="A430" s="83"/>
      <c r="B430" s="164"/>
      <c r="C430" s="94">
        <v>0</v>
      </c>
      <c r="D430" s="95" t="s">
        <v>3</v>
      </c>
      <c r="E430" s="96"/>
      <c r="F430" s="96"/>
      <c r="G430" s="96"/>
      <c r="H430" s="97"/>
    </row>
    <row r="431" spans="1:9" s="10" customFormat="1" ht="16.5" customHeight="1" x14ac:dyDescent="0.25">
      <c r="A431" s="83"/>
      <c r="B431" s="98"/>
      <c r="C431" s="83"/>
      <c r="D431" s="112" t="s">
        <v>158</v>
      </c>
      <c r="E431" s="223" t="e">
        <f>E432+E436+#REF!+E440+E444+E448</f>
        <v>#REF!</v>
      </c>
      <c r="F431" s="224">
        <f>F432+F436+F440+F444+F448+F453+F457+F461+F465+F469+F473</f>
        <v>250964.2</v>
      </c>
      <c r="G431" s="100" t="e">
        <f>F431-E431</f>
        <v>#REF!</v>
      </c>
      <c r="H431" s="99"/>
      <c r="I431" s="11"/>
    </row>
    <row r="432" spans="1:9" s="10" customFormat="1" ht="16.5" customHeight="1" x14ac:dyDescent="0.25">
      <c r="A432" s="98"/>
      <c r="B432" s="98"/>
      <c r="C432" s="98"/>
      <c r="D432" s="182" t="s">
        <v>124</v>
      </c>
      <c r="E432" s="100">
        <v>1619</v>
      </c>
      <c r="F432" s="101">
        <v>1619</v>
      </c>
      <c r="G432" s="100"/>
      <c r="H432" s="104" t="s">
        <v>4</v>
      </c>
      <c r="I432" s="42"/>
    </row>
    <row r="433" spans="1:9" s="17" customFormat="1" ht="16.149999999999999" customHeight="1" x14ac:dyDescent="0.25">
      <c r="A433" s="164"/>
      <c r="B433" s="98"/>
      <c r="C433" s="164"/>
      <c r="D433" s="166" t="s">
        <v>220</v>
      </c>
      <c r="E433" s="213"/>
      <c r="F433" s="214"/>
      <c r="G433" s="162"/>
      <c r="H433" s="218"/>
    </row>
    <row r="434" spans="1:9" s="10" customFormat="1" ht="16.5" customHeight="1" x14ac:dyDescent="0.25">
      <c r="A434" s="98"/>
      <c r="B434" s="164"/>
      <c r="C434" s="98"/>
      <c r="D434" s="145" t="s">
        <v>213</v>
      </c>
      <c r="E434" s="100"/>
      <c r="F434" s="101"/>
      <c r="G434" s="100"/>
      <c r="H434" s="104"/>
    </row>
    <row r="435" spans="1:9" s="10" customFormat="1" ht="16.5" customHeight="1" x14ac:dyDescent="0.25">
      <c r="A435" s="98"/>
      <c r="B435" s="98"/>
      <c r="C435" s="98"/>
      <c r="D435" s="145" t="s">
        <v>214</v>
      </c>
      <c r="E435" s="100"/>
      <c r="F435" s="101"/>
      <c r="G435" s="100"/>
      <c r="H435" s="104"/>
      <c r="I435" s="11"/>
    </row>
    <row r="436" spans="1:9" s="10" customFormat="1" ht="16.5" customHeight="1" x14ac:dyDescent="0.25">
      <c r="A436" s="98"/>
      <c r="B436" s="98"/>
      <c r="C436" s="98"/>
      <c r="D436" s="182" t="s">
        <v>125</v>
      </c>
      <c r="E436" s="100">
        <v>71597</v>
      </c>
      <c r="F436" s="101">
        <v>71597</v>
      </c>
      <c r="G436" s="100"/>
      <c r="H436" s="104" t="s">
        <v>4</v>
      </c>
      <c r="I436" s="42"/>
    </row>
    <row r="437" spans="1:9" s="17" customFormat="1" ht="16.149999999999999" customHeight="1" x14ac:dyDescent="0.25">
      <c r="A437" s="164"/>
      <c r="B437" s="225"/>
      <c r="C437" s="164"/>
      <c r="D437" s="166" t="s">
        <v>220</v>
      </c>
      <c r="E437" s="213"/>
      <c r="F437" s="214"/>
      <c r="G437" s="162"/>
      <c r="H437" s="218"/>
    </row>
    <row r="438" spans="1:9" s="10" customFormat="1" ht="16.5" customHeight="1" x14ac:dyDescent="0.25">
      <c r="A438" s="98"/>
      <c r="B438" s="164"/>
      <c r="C438" s="98"/>
      <c r="D438" s="145" t="s">
        <v>215</v>
      </c>
      <c r="E438" s="100"/>
      <c r="F438" s="101"/>
      <c r="G438" s="100"/>
      <c r="H438" s="104"/>
    </row>
    <row r="439" spans="1:9" s="10" customFormat="1" ht="16.5" customHeight="1" x14ac:dyDescent="0.25">
      <c r="A439" s="98"/>
      <c r="B439" s="98"/>
      <c r="C439" s="98"/>
      <c r="D439" s="145" t="s">
        <v>214</v>
      </c>
      <c r="E439" s="100"/>
      <c r="F439" s="101"/>
      <c r="G439" s="100"/>
      <c r="H439" s="104"/>
      <c r="I439" s="11"/>
    </row>
    <row r="440" spans="1:9" s="10" customFormat="1" ht="31.5" x14ac:dyDescent="0.25">
      <c r="A440" s="225"/>
      <c r="B440" s="98"/>
      <c r="C440" s="225"/>
      <c r="D440" s="226" t="s">
        <v>123</v>
      </c>
      <c r="E440" s="150">
        <v>34440</v>
      </c>
      <c r="F440" s="151">
        <v>34440</v>
      </c>
      <c r="G440" s="150"/>
      <c r="H440" s="372" t="s">
        <v>310</v>
      </c>
      <c r="I440" s="42"/>
    </row>
    <row r="441" spans="1:9" s="17" customFormat="1" ht="16.149999999999999" customHeight="1" x14ac:dyDescent="0.25">
      <c r="A441" s="164"/>
      <c r="B441" s="225"/>
      <c r="C441" s="164"/>
      <c r="D441" s="166" t="s">
        <v>118</v>
      </c>
      <c r="E441" s="213"/>
      <c r="F441" s="214"/>
      <c r="G441" s="162"/>
      <c r="H441" s="293"/>
    </row>
    <row r="442" spans="1:9" s="10" customFormat="1" ht="16.5" customHeight="1" x14ac:dyDescent="0.25">
      <c r="A442" s="98"/>
      <c r="B442" s="164"/>
      <c r="C442" s="98"/>
      <c r="D442" s="145" t="s">
        <v>188</v>
      </c>
      <c r="E442" s="100"/>
      <c r="F442" s="101"/>
      <c r="G442" s="100"/>
      <c r="H442" s="104"/>
    </row>
    <row r="443" spans="1:9" s="10" customFormat="1" ht="16.5" customHeight="1" x14ac:dyDescent="0.25">
      <c r="A443" s="98"/>
      <c r="B443" s="98"/>
      <c r="C443" s="98"/>
      <c r="D443" s="145" t="s">
        <v>189</v>
      </c>
      <c r="E443" s="100"/>
      <c r="F443" s="101"/>
      <c r="G443" s="100"/>
      <c r="H443" s="338"/>
      <c r="I443" s="11"/>
    </row>
    <row r="444" spans="1:9" s="10" customFormat="1" ht="31.5" x14ac:dyDescent="0.25">
      <c r="A444" s="225"/>
      <c r="B444" s="98"/>
      <c r="C444" s="225"/>
      <c r="D444" s="226" t="s">
        <v>122</v>
      </c>
      <c r="E444" s="150">
        <v>17499.2</v>
      </c>
      <c r="F444" s="151">
        <v>17499.2</v>
      </c>
      <c r="G444" s="150"/>
      <c r="H444" s="373" t="s">
        <v>308</v>
      </c>
      <c r="I444" s="42"/>
    </row>
    <row r="445" spans="1:9" s="17" customFormat="1" ht="16.149999999999999" customHeight="1" x14ac:dyDescent="0.25">
      <c r="A445" s="164"/>
      <c r="B445" s="225"/>
      <c r="C445" s="164"/>
      <c r="D445" s="166" t="s">
        <v>113</v>
      </c>
      <c r="E445" s="213"/>
      <c r="F445" s="214"/>
      <c r="G445" s="162"/>
      <c r="H445" s="218"/>
    </row>
    <row r="446" spans="1:9" s="10" customFormat="1" ht="16.5" customHeight="1" x14ac:dyDescent="0.25">
      <c r="A446" s="98"/>
      <c r="B446" s="164"/>
      <c r="C446" s="98"/>
      <c r="D446" s="145" t="s">
        <v>216</v>
      </c>
      <c r="E446" s="100"/>
      <c r="F446" s="101"/>
      <c r="G446" s="100"/>
      <c r="H446" s="104"/>
    </row>
    <row r="447" spans="1:9" s="10" customFormat="1" ht="16.5" customHeight="1" x14ac:dyDescent="0.25">
      <c r="A447" s="98"/>
      <c r="B447" s="98"/>
      <c r="C447" s="98"/>
      <c r="D447" s="145" t="s">
        <v>217</v>
      </c>
      <c r="E447" s="100"/>
      <c r="F447" s="101"/>
      <c r="G447" s="100"/>
      <c r="H447" s="104"/>
      <c r="I447" s="11"/>
    </row>
    <row r="448" spans="1:9" s="10" customFormat="1" ht="16.5" customHeight="1" x14ac:dyDescent="0.25">
      <c r="A448" s="225"/>
      <c r="B448" s="98"/>
      <c r="C448" s="225"/>
      <c r="D448" s="226" t="s">
        <v>94</v>
      </c>
      <c r="E448" s="150">
        <v>2493</v>
      </c>
      <c r="F448" s="151">
        <v>2493</v>
      </c>
      <c r="G448" s="150"/>
      <c r="H448" s="104" t="s">
        <v>4</v>
      </c>
      <c r="I448" s="11"/>
    </row>
    <row r="449" spans="1:9" s="10" customFormat="1" ht="16.5" customHeight="1" x14ac:dyDescent="0.25">
      <c r="A449" s="164"/>
      <c r="B449" s="98"/>
      <c r="C449" s="164"/>
      <c r="D449" s="166" t="s">
        <v>166</v>
      </c>
      <c r="E449" s="213"/>
      <c r="F449" s="214"/>
      <c r="G449" s="162"/>
      <c r="H449" s="218"/>
      <c r="I449" s="42"/>
    </row>
    <row r="450" spans="1:9" s="10" customFormat="1" ht="16.5" customHeight="1" x14ac:dyDescent="0.25">
      <c r="A450" s="98"/>
      <c r="B450" s="98"/>
      <c r="C450" s="98"/>
      <c r="D450" s="145" t="s">
        <v>218</v>
      </c>
      <c r="E450" s="100"/>
      <c r="F450" s="101"/>
      <c r="G450" s="100"/>
      <c r="H450" s="104"/>
      <c r="I450" s="11"/>
    </row>
    <row r="451" spans="1:9" s="10" customFormat="1" ht="16.5" customHeight="1" x14ac:dyDescent="0.25">
      <c r="A451" s="98"/>
      <c r="B451" s="98"/>
      <c r="C451" s="98"/>
      <c r="D451" s="145" t="s">
        <v>219</v>
      </c>
      <c r="E451" s="100"/>
      <c r="F451" s="101"/>
      <c r="G451" s="100"/>
      <c r="H451" s="104"/>
      <c r="I451" s="11"/>
    </row>
    <row r="452" spans="1:9" s="10" customFormat="1" ht="16.5" customHeight="1" x14ac:dyDescent="0.25">
      <c r="A452" s="98"/>
      <c r="B452" s="98"/>
      <c r="C452" s="98"/>
      <c r="D452" s="145" t="s">
        <v>255</v>
      </c>
      <c r="E452" s="100"/>
      <c r="F452" s="101"/>
      <c r="G452" s="100"/>
      <c r="H452" s="104"/>
      <c r="I452" s="11"/>
    </row>
    <row r="453" spans="1:9" s="10" customFormat="1" ht="16.5" customHeight="1" x14ac:dyDescent="0.25">
      <c r="A453" s="98"/>
      <c r="B453" s="98"/>
      <c r="C453" s="98"/>
      <c r="D453" s="226" t="s">
        <v>225</v>
      </c>
      <c r="E453" s="150">
        <v>2493</v>
      </c>
      <c r="F453" s="151">
        <v>158</v>
      </c>
      <c r="G453" s="150"/>
      <c r="H453" s="104" t="s">
        <v>4</v>
      </c>
      <c r="I453" s="11"/>
    </row>
    <row r="454" spans="1:9" s="10" customFormat="1" ht="16.5" customHeight="1" x14ac:dyDescent="0.25">
      <c r="A454" s="98"/>
      <c r="B454" s="98"/>
      <c r="C454" s="98"/>
      <c r="D454" s="166" t="s">
        <v>113</v>
      </c>
      <c r="E454" s="213"/>
      <c r="F454" s="214"/>
      <c r="G454" s="162"/>
      <c r="H454" s="218"/>
      <c r="I454" s="11"/>
    </row>
    <row r="455" spans="1:9" s="10" customFormat="1" ht="16.5" customHeight="1" x14ac:dyDescent="0.25">
      <c r="A455" s="98"/>
      <c r="B455" s="98"/>
      <c r="C455" s="98"/>
      <c r="D455" s="145" t="s">
        <v>190</v>
      </c>
      <c r="E455" s="100"/>
      <c r="F455" s="101"/>
      <c r="G455" s="100"/>
      <c r="H455" s="104"/>
      <c r="I455" s="11"/>
    </row>
    <row r="456" spans="1:9" s="10" customFormat="1" ht="16.5" customHeight="1" x14ac:dyDescent="0.25">
      <c r="A456" s="98"/>
      <c r="B456" s="98"/>
      <c r="C456" s="98"/>
      <c r="D456" s="145" t="s">
        <v>191</v>
      </c>
      <c r="E456" s="100"/>
      <c r="F456" s="101"/>
      <c r="G456" s="100"/>
      <c r="H456" s="104"/>
      <c r="I456" s="11"/>
    </row>
    <row r="457" spans="1:9" s="10" customFormat="1" ht="16.5" customHeight="1" x14ac:dyDescent="0.25">
      <c r="A457" s="98"/>
      <c r="B457" s="98"/>
      <c r="C457" s="98"/>
      <c r="D457" s="226" t="s">
        <v>226</v>
      </c>
      <c r="E457" s="150">
        <v>2493</v>
      </c>
      <c r="F457" s="151">
        <v>7512</v>
      </c>
      <c r="G457" s="150"/>
      <c r="H457" s="104" t="s">
        <v>4</v>
      </c>
      <c r="I457" s="11"/>
    </row>
    <row r="458" spans="1:9" s="10" customFormat="1" ht="16.5" customHeight="1" x14ac:dyDescent="0.25">
      <c r="A458" s="98"/>
      <c r="B458" s="98"/>
      <c r="C458" s="98"/>
      <c r="D458" s="166" t="s">
        <v>113</v>
      </c>
      <c r="E458" s="213"/>
      <c r="F458" s="214"/>
      <c r="G458" s="162"/>
      <c r="H458" s="218"/>
      <c r="I458" s="11"/>
    </row>
    <row r="459" spans="1:9" s="10" customFormat="1" ht="16.5" customHeight="1" x14ac:dyDescent="0.25">
      <c r="A459" s="98"/>
      <c r="B459" s="98"/>
      <c r="C459" s="98"/>
      <c r="D459" s="145" t="s">
        <v>227</v>
      </c>
      <c r="E459" s="100"/>
      <c r="F459" s="101"/>
      <c r="G459" s="100"/>
      <c r="H459" s="104"/>
      <c r="I459" s="11"/>
    </row>
    <row r="460" spans="1:9" s="10" customFormat="1" ht="16.5" customHeight="1" x14ac:dyDescent="0.25">
      <c r="A460" s="98"/>
      <c r="B460" s="98"/>
      <c r="C460" s="98"/>
      <c r="D460" s="145" t="s">
        <v>191</v>
      </c>
      <c r="E460" s="100"/>
      <c r="F460" s="101"/>
      <c r="G460" s="100"/>
      <c r="H460" s="104"/>
      <c r="I460" s="11"/>
    </row>
    <row r="461" spans="1:9" s="10" customFormat="1" ht="16.5" customHeight="1" x14ac:dyDescent="0.25">
      <c r="A461" s="98"/>
      <c r="B461" s="98"/>
      <c r="C461" s="98"/>
      <c r="D461" s="226" t="s">
        <v>229</v>
      </c>
      <c r="E461" s="150">
        <v>2493</v>
      </c>
      <c r="F461" s="151">
        <v>3284.8</v>
      </c>
      <c r="G461" s="150"/>
      <c r="H461" s="104" t="s">
        <v>4</v>
      </c>
      <c r="I461" s="11"/>
    </row>
    <row r="462" spans="1:9" s="10" customFormat="1" ht="16.5" customHeight="1" x14ac:dyDescent="0.25">
      <c r="A462" s="98"/>
      <c r="B462" s="98"/>
      <c r="C462" s="98"/>
      <c r="D462" s="166" t="s">
        <v>113</v>
      </c>
      <c r="E462" s="213"/>
      <c r="F462" s="214"/>
      <c r="G462" s="162"/>
      <c r="H462" s="218"/>
      <c r="I462" s="11"/>
    </row>
    <row r="463" spans="1:9" s="10" customFormat="1" ht="16.5" customHeight="1" x14ac:dyDescent="0.25">
      <c r="A463" s="98"/>
      <c r="B463" s="98"/>
      <c r="C463" s="98"/>
      <c r="D463" s="145" t="s">
        <v>228</v>
      </c>
      <c r="E463" s="100"/>
      <c r="F463" s="101"/>
      <c r="G463" s="100"/>
      <c r="H463" s="104"/>
      <c r="I463" s="11"/>
    </row>
    <row r="464" spans="1:9" s="10" customFormat="1" ht="16.5" customHeight="1" x14ac:dyDescent="0.25">
      <c r="A464" s="98"/>
      <c r="B464" s="98"/>
      <c r="C464" s="98"/>
      <c r="D464" s="145" t="s">
        <v>191</v>
      </c>
      <c r="E464" s="100"/>
      <c r="F464" s="101"/>
      <c r="G464" s="100"/>
      <c r="H464" s="104"/>
      <c r="I464" s="11"/>
    </row>
    <row r="465" spans="1:9" s="10" customFormat="1" ht="16.5" customHeight="1" x14ac:dyDescent="0.25">
      <c r="A465" s="98"/>
      <c r="B465" s="98"/>
      <c r="C465" s="98"/>
      <c r="D465" s="226" t="s">
        <v>230</v>
      </c>
      <c r="E465" s="100"/>
      <c r="F465" s="101">
        <v>100851.2</v>
      </c>
      <c r="G465" s="100"/>
      <c r="H465" s="104" t="s">
        <v>4</v>
      </c>
      <c r="I465" s="11"/>
    </row>
    <row r="466" spans="1:9" s="10" customFormat="1" ht="16.5" customHeight="1" x14ac:dyDescent="0.25">
      <c r="A466" s="98"/>
      <c r="B466" s="98"/>
      <c r="C466" s="98"/>
      <c r="D466" s="166" t="s">
        <v>113</v>
      </c>
      <c r="E466" s="100"/>
      <c r="F466" s="101"/>
      <c r="G466" s="100"/>
      <c r="H466" s="104"/>
      <c r="I466" s="11"/>
    </row>
    <row r="467" spans="1:9" s="10" customFormat="1" ht="16.5" customHeight="1" x14ac:dyDescent="0.25">
      <c r="A467" s="98"/>
      <c r="B467" s="98"/>
      <c r="C467" s="98"/>
      <c r="D467" s="145" t="s">
        <v>231</v>
      </c>
      <c r="E467" s="100"/>
      <c r="F467" s="101"/>
      <c r="G467" s="100"/>
      <c r="H467" s="104"/>
      <c r="I467" s="11"/>
    </row>
    <row r="468" spans="1:9" s="10" customFormat="1" ht="16.5" customHeight="1" x14ac:dyDescent="0.25">
      <c r="A468" s="98"/>
      <c r="B468" s="98"/>
      <c r="C468" s="98"/>
      <c r="D468" s="145" t="s">
        <v>191</v>
      </c>
      <c r="E468" s="100"/>
      <c r="F468" s="101"/>
      <c r="G468" s="100"/>
      <c r="H468" s="104"/>
      <c r="I468" s="11"/>
    </row>
    <row r="469" spans="1:9" s="17" customFormat="1" ht="16.149999999999999" customHeight="1" x14ac:dyDescent="0.25">
      <c r="A469" s="98"/>
      <c r="B469" s="225"/>
      <c r="C469" s="98"/>
      <c r="D469" s="226" t="s">
        <v>232</v>
      </c>
      <c r="E469" s="100"/>
      <c r="F469" s="101">
        <v>9120</v>
      </c>
      <c r="G469" s="100"/>
      <c r="H469" s="104" t="s">
        <v>4</v>
      </c>
    </row>
    <row r="470" spans="1:9" s="17" customFormat="1" ht="15.75" customHeight="1" x14ac:dyDescent="0.25">
      <c r="A470" s="98"/>
      <c r="B470" s="94" t="s">
        <v>172</v>
      </c>
      <c r="C470" s="98"/>
      <c r="D470" s="166" t="s">
        <v>113</v>
      </c>
      <c r="E470" s="100"/>
      <c r="F470" s="101"/>
      <c r="G470" s="100"/>
      <c r="H470" s="104"/>
    </row>
    <row r="471" spans="1:9" s="17" customFormat="1" ht="15.75" customHeight="1" x14ac:dyDescent="0.25">
      <c r="A471" s="98"/>
      <c r="B471" s="94"/>
      <c r="C471" s="98"/>
      <c r="D471" s="145" t="s">
        <v>233</v>
      </c>
      <c r="E471" s="100"/>
      <c r="F471" s="101"/>
      <c r="G471" s="100"/>
      <c r="H471" s="104"/>
    </row>
    <row r="472" spans="1:9" s="17" customFormat="1" ht="15.75" customHeight="1" x14ac:dyDescent="0.25">
      <c r="A472" s="98"/>
      <c r="B472" s="94"/>
      <c r="C472" s="98"/>
      <c r="D472" s="145" t="s">
        <v>191</v>
      </c>
      <c r="E472" s="100"/>
      <c r="F472" s="101"/>
      <c r="G472" s="100"/>
      <c r="H472" s="104"/>
    </row>
    <row r="473" spans="1:9" s="17" customFormat="1" ht="49.5" x14ac:dyDescent="0.25">
      <c r="A473" s="98"/>
      <c r="B473" s="94"/>
      <c r="C473" s="98"/>
      <c r="D473" s="182" t="s">
        <v>288</v>
      </c>
      <c r="E473" s="100"/>
      <c r="F473" s="101">
        <v>2390</v>
      </c>
      <c r="G473" s="100"/>
      <c r="H473" s="352" t="s">
        <v>308</v>
      </c>
    </row>
    <row r="474" spans="1:9" s="17" customFormat="1" ht="16.5" x14ac:dyDescent="0.25">
      <c r="A474" s="98"/>
      <c r="B474" s="94"/>
      <c r="C474" s="98"/>
      <c r="D474" s="166" t="s">
        <v>113</v>
      </c>
      <c r="E474" s="100"/>
      <c r="F474" s="101"/>
      <c r="G474" s="100"/>
      <c r="H474" s="104"/>
    </row>
    <row r="475" spans="1:9" s="17" customFormat="1" ht="16.5" x14ac:dyDescent="0.25">
      <c r="A475" s="98"/>
      <c r="B475" s="94"/>
      <c r="C475" s="98"/>
      <c r="D475" s="145" t="s">
        <v>289</v>
      </c>
      <c r="E475" s="100"/>
      <c r="F475" s="101"/>
      <c r="G475" s="100"/>
      <c r="H475" s="104"/>
    </row>
    <row r="476" spans="1:9" s="17" customFormat="1" ht="15.75" customHeight="1" x14ac:dyDescent="0.25">
      <c r="A476" s="98"/>
      <c r="B476" s="94"/>
      <c r="C476" s="98"/>
      <c r="D476" s="145" t="s">
        <v>290</v>
      </c>
      <c r="E476" s="100"/>
      <c r="F476" s="101"/>
      <c r="G476" s="100"/>
      <c r="H476" s="104"/>
    </row>
    <row r="477" spans="1:9" s="17" customFormat="1" ht="15.75" customHeight="1" x14ac:dyDescent="0.25">
      <c r="A477" s="225"/>
      <c r="B477" s="94"/>
      <c r="C477" s="225"/>
      <c r="E477" s="100"/>
      <c r="F477" s="101"/>
      <c r="G477" s="100"/>
      <c r="H477" s="104"/>
    </row>
    <row r="478" spans="1:9" s="17" customFormat="1" ht="15.75" customHeight="1" x14ac:dyDescent="0.25">
      <c r="A478" s="83"/>
      <c r="B478" s="94"/>
      <c r="C478" s="94">
        <v>1</v>
      </c>
      <c r="D478" s="269" t="s">
        <v>5</v>
      </c>
      <c r="E478" s="106"/>
      <c r="F478" s="96"/>
      <c r="G478" s="106"/>
      <c r="H478" s="195"/>
    </row>
    <row r="479" spans="1:9" s="17" customFormat="1" ht="15.75" customHeight="1" x14ac:dyDescent="0.25">
      <c r="A479" s="83"/>
      <c r="B479" s="94"/>
      <c r="C479" s="271"/>
      <c r="D479" s="272" t="s">
        <v>234</v>
      </c>
      <c r="E479" s="273"/>
      <c r="F479" s="274">
        <v>4378.8</v>
      </c>
      <c r="G479" s="273"/>
      <c r="H479" s="104" t="s">
        <v>4</v>
      </c>
    </row>
    <row r="480" spans="1:9" s="17" customFormat="1" ht="15.75" customHeight="1" x14ac:dyDescent="0.25">
      <c r="A480" s="83"/>
      <c r="B480" s="94"/>
      <c r="C480" s="271"/>
      <c r="D480" s="272" t="s">
        <v>235</v>
      </c>
      <c r="E480" s="273"/>
      <c r="F480" s="274">
        <v>0</v>
      </c>
      <c r="G480" s="273"/>
      <c r="H480" s="104" t="s">
        <v>4</v>
      </c>
    </row>
    <row r="481" spans="1:9" s="17" customFormat="1" ht="15.75" customHeight="1" x14ac:dyDescent="0.25">
      <c r="A481" s="83"/>
      <c r="B481" s="94"/>
      <c r="C481" s="271"/>
      <c r="D481" s="272" t="s">
        <v>236</v>
      </c>
      <c r="E481" s="273"/>
      <c r="F481" s="274">
        <v>62973.65</v>
      </c>
      <c r="G481" s="273"/>
      <c r="H481" s="104" t="s">
        <v>4</v>
      </c>
    </row>
    <row r="482" spans="1:9" s="17" customFormat="1" ht="15.75" customHeight="1" x14ac:dyDescent="0.25">
      <c r="A482" s="83"/>
      <c r="B482" s="94"/>
      <c r="C482" s="271"/>
      <c r="D482" s="272" t="s">
        <v>261</v>
      </c>
      <c r="E482" s="273"/>
      <c r="F482" s="274">
        <v>1393902.48</v>
      </c>
      <c r="G482" s="273"/>
      <c r="H482" s="104" t="s">
        <v>4</v>
      </c>
    </row>
    <row r="483" spans="1:9" s="17" customFormat="1" ht="15.75" customHeight="1" x14ac:dyDescent="0.25">
      <c r="A483" s="83"/>
      <c r="B483" s="94"/>
      <c r="C483" s="271"/>
      <c r="D483" s="272" t="s">
        <v>237</v>
      </c>
      <c r="E483" s="273"/>
      <c r="F483" s="274">
        <v>7871</v>
      </c>
      <c r="G483" s="273"/>
      <c r="H483" s="104" t="s">
        <v>4</v>
      </c>
    </row>
    <row r="484" spans="1:9" s="17" customFormat="1" ht="15.75" customHeight="1" x14ac:dyDescent="0.25">
      <c r="A484" s="83"/>
      <c r="B484" s="94"/>
      <c r="C484" s="271"/>
      <c r="D484" s="272" t="s">
        <v>237</v>
      </c>
      <c r="E484" s="273"/>
      <c r="F484" s="274">
        <v>1507.48</v>
      </c>
      <c r="G484" s="273"/>
      <c r="H484" s="104" t="s">
        <v>4</v>
      </c>
    </row>
    <row r="485" spans="1:9" s="17" customFormat="1" ht="15.75" customHeight="1" x14ac:dyDescent="0.25">
      <c r="A485" s="83"/>
      <c r="B485" s="94"/>
      <c r="C485" s="271"/>
      <c r="D485" s="272" t="s">
        <v>237</v>
      </c>
      <c r="E485" s="273"/>
      <c r="F485" s="274">
        <v>9558.69</v>
      </c>
      <c r="G485" s="273"/>
      <c r="H485" s="104" t="s">
        <v>4</v>
      </c>
    </row>
    <row r="486" spans="1:9" s="17" customFormat="1" ht="15.75" customHeight="1" x14ac:dyDescent="0.25">
      <c r="A486" s="83"/>
      <c r="B486" s="94"/>
      <c r="C486" s="271"/>
      <c r="D486" s="99" t="s">
        <v>239</v>
      </c>
      <c r="E486" s="100">
        <v>783613.48</v>
      </c>
      <c r="F486" s="324">
        <v>782858.91</v>
      </c>
      <c r="G486" s="273"/>
      <c r="H486" s="104" t="s">
        <v>4</v>
      </c>
    </row>
    <row r="487" spans="1:9" s="17" customFormat="1" ht="16.149999999999999" customHeight="1" x14ac:dyDescent="0.25">
      <c r="A487" s="83"/>
      <c r="B487" s="98"/>
      <c r="C487" s="271"/>
      <c r="D487" s="349" t="s">
        <v>291</v>
      </c>
      <c r="E487" s="325"/>
      <c r="F487" s="350">
        <v>1011358.5</v>
      </c>
      <c r="G487" s="273"/>
      <c r="H487" s="104" t="s">
        <v>4</v>
      </c>
    </row>
    <row r="488" spans="1:9" s="17" customFormat="1" ht="16.5" x14ac:dyDescent="0.25">
      <c r="A488" s="83"/>
      <c r="B488" s="98"/>
      <c r="C488" s="271"/>
      <c r="D488" s="325" t="s">
        <v>292</v>
      </c>
      <c r="E488" s="325"/>
      <c r="F488" s="327">
        <v>1068186.8799999999</v>
      </c>
      <c r="G488" s="273"/>
      <c r="H488" s="104" t="s">
        <v>4</v>
      </c>
    </row>
    <row r="489" spans="1:9" s="10" customFormat="1" ht="33" x14ac:dyDescent="0.25">
      <c r="A489" s="83"/>
      <c r="B489" s="94" t="s">
        <v>174</v>
      </c>
      <c r="C489" s="271"/>
      <c r="D489" s="272" t="s">
        <v>238</v>
      </c>
      <c r="E489" s="326"/>
      <c r="F489" s="274">
        <v>99324</v>
      </c>
      <c r="G489" s="273"/>
      <c r="H489" s="347" t="s">
        <v>294</v>
      </c>
      <c r="I489" s="11"/>
    </row>
    <row r="490" spans="1:9" s="10" customFormat="1" ht="16.149999999999999" customHeight="1" x14ac:dyDescent="0.25">
      <c r="A490" s="83"/>
      <c r="B490" s="94"/>
      <c r="C490" s="311">
        <v>3</v>
      </c>
      <c r="D490" s="312" t="s">
        <v>175</v>
      </c>
      <c r="E490" s="328"/>
      <c r="F490" s="329"/>
      <c r="G490" s="328"/>
      <c r="H490" s="314"/>
      <c r="I490" s="11"/>
    </row>
    <row r="491" spans="1:9" s="10" customFormat="1" ht="33" x14ac:dyDescent="0.25">
      <c r="A491" s="83"/>
      <c r="B491" s="94"/>
      <c r="C491" s="315"/>
      <c r="D491" s="317" t="s">
        <v>293</v>
      </c>
      <c r="E491" s="322"/>
      <c r="F491" s="323">
        <v>0</v>
      </c>
      <c r="G491" s="328"/>
      <c r="H491" s="330" t="s">
        <v>294</v>
      </c>
      <c r="I491" s="11"/>
    </row>
    <row r="492" spans="1:9" s="10" customFormat="1" ht="33" x14ac:dyDescent="0.25">
      <c r="A492" s="83"/>
      <c r="B492" s="94"/>
      <c r="C492" s="315"/>
      <c r="D492" s="317" t="s">
        <v>295</v>
      </c>
      <c r="E492" s="322"/>
      <c r="F492" s="323">
        <v>5446</v>
      </c>
      <c r="G492" s="328"/>
      <c r="H492" s="330" t="s">
        <v>294</v>
      </c>
      <c r="I492" s="11"/>
    </row>
    <row r="493" spans="1:9" s="10" customFormat="1" ht="33" x14ac:dyDescent="0.25">
      <c r="A493" s="83"/>
      <c r="B493" s="94"/>
      <c r="C493" s="315"/>
      <c r="D493" s="317" t="s">
        <v>295</v>
      </c>
      <c r="E493" s="322"/>
      <c r="F493" s="323">
        <v>13006</v>
      </c>
      <c r="G493" s="328"/>
      <c r="H493" s="330" t="s">
        <v>296</v>
      </c>
      <c r="I493" s="11"/>
    </row>
    <row r="494" spans="1:9" s="10" customFormat="1" ht="16.149999999999999" customHeight="1" x14ac:dyDescent="0.25">
      <c r="A494" s="83"/>
      <c r="B494" s="94"/>
      <c r="C494" s="311">
        <v>4</v>
      </c>
      <c r="D494" s="429" t="s">
        <v>176</v>
      </c>
      <c r="E494" s="430"/>
      <c r="F494" s="430"/>
      <c r="G494" s="431"/>
      <c r="H494" s="314"/>
      <c r="I494" s="11"/>
    </row>
    <row r="495" spans="1:9" s="10" customFormat="1" ht="16.149999999999999" customHeight="1" x14ac:dyDescent="0.25">
      <c r="A495" s="83"/>
      <c r="B495" s="94"/>
      <c r="C495" s="331"/>
      <c r="D495" s="318"/>
      <c r="E495" s="319">
        <v>0</v>
      </c>
      <c r="F495" s="320">
        <v>35503.660000000003</v>
      </c>
      <c r="G495" s="319">
        <v>0</v>
      </c>
      <c r="H495" s="332" t="s">
        <v>4</v>
      </c>
      <c r="I495" s="11"/>
    </row>
    <row r="496" spans="1:9" s="10" customFormat="1" ht="16.149999999999999" customHeight="1" x14ac:dyDescent="0.25">
      <c r="A496" s="83"/>
      <c r="B496" s="94"/>
      <c r="C496" s="331"/>
      <c r="D496" s="318"/>
      <c r="E496" s="319">
        <v>11432.49</v>
      </c>
      <c r="F496" s="320"/>
      <c r="G496" s="319">
        <v>-4228.7</v>
      </c>
      <c r="H496" s="332"/>
      <c r="I496" s="11"/>
    </row>
    <row r="497" spans="1:9" s="10" customFormat="1" ht="16.149999999999999" customHeight="1" x14ac:dyDescent="0.25">
      <c r="A497" s="83"/>
      <c r="B497" s="94"/>
      <c r="C497" s="311">
        <v>7</v>
      </c>
      <c r="D497" s="429" t="s">
        <v>179</v>
      </c>
      <c r="E497" s="430"/>
      <c r="F497" s="430"/>
      <c r="G497" s="431"/>
      <c r="H497" s="314"/>
      <c r="I497" s="11"/>
    </row>
    <row r="498" spans="1:9" s="10" customFormat="1" ht="16.149999999999999" customHeight="1" x14ac:dyDescent="0.25">
      <c r="A498" s="83"/>
      <c r="B498" s="94"/>
      <c r="C498" s="315"/>
      <c r="D498" s="333" t="s">
        <v>297</v>
      </c>
      <c r="E498" s="334"/>
      <c r="F498" s="366">
        <v>77874.03</v>
      </c>
      <c r="G498" s="335"/>
      <c r="H498" s="336" t="s">
        <v>4</v>
      </c>
      <c r="I498" s="11"/>
    </row>
    <row r="499" spans="1:9" s="10" customFormat="1" ht="33" x14ac:dyDescent="0.25">
      <c r="A499" s="83"/>
      <c r="B499" s="94"/>
      <c r="C499" s="331"/>
      <c r="D499" s="318" t="s">
        <v>298</v>
      </c>
      <c r="E499" s="319">
        <v>139588</v>
      </c>
      <c r="F499" s="320">
        <v>0</v>
      </c>
      <c r="G499" s="319">
        <v>-28880</v>
      </c>
      <c r="H499" s="330" t="s">
        <v>294</v>
      </c>
      <c r="I499" s="11"/>
    </row>
    <row r="500" spans="1:9" s="10" customFormat="1" ht="16.149999999999999" customHeight="1" x14ac:dyDescent="0.25">
      <c r="A500" s="83"/>
      <c r="B500" s="94"/>
      <c r="C500" s="311">
        <v>8</v>
      </c>
      <c r="D500" s="432" t="s">
        <v>180</v>
      </c>
      <c r="E500" s="433"/>
      <c r="F500" s="433"/>
      <c r="G500" s="434"/>
      <c r="H500" s="314"/>
      <c r="I500" s="11"/>
    </row>
    <row r="501" spans="1:9" s="10" customFormat="1" ht="16.149999999999999" customHeight="1" x14ac:dyDescent="0.25">
      <c r="A501" s="83"/>
      <c r="B501" s="94"/>
      <c r="C501" s="331"/>
      <c r="D501" s="318"/>
      <c r="E501" s="319">
        <v>7978.7</v>
      </c>
      <c r="F501" s="320">
        <v>115392.69</v>
      </c>
      <c r="G501" s="319">
        <v>-4749.5</v>
      </c>
      <c r="H501" s="332" t="s">
        <v>4</v>
      </c>
      <c r="I501" s="11"/>
    </row>
    <row r="502" spans="1:9" s="10" customFormat="1" ht="16.149999999999999" customHeight="1" x14ac:dyDescent="0.25">
      <c r="A502" s="83"/>
      <c r="B502" s="337"/>
      <c r="C502" s="331"/>
      <c r="D502" s="318"/>
      <c r="E502" s="319"/>
      <c r="F502" s="320"/>
      <c r="G502" s="319"/>
      <c r="H502" s="332"/>
      <c r="I502" s="11"/>
    </row>
    <row r="503" spans="1:9" s="10" customFormat="1" ht="40.5" customHeight="1" x14ac:dyDescent="0.25">
      <c r="A503" s="83"/>
      <c r="B503" s="118"/>
      <c r="C503" s="83"/>
      <c r="D503" s="108" t="s">
        <v>98</v>
      </c>
      <c r="E503" s="85">
        <f>SUM(E432:E448)</f>
        <v>127648.2</v>
      </c>
      <c r="F503" s="86">
        <f>SUM(F432:F477)</f>
        <v>250964.2</v>
      </c>
      <c r="G503" s="85">
        <f>SUM(G432:G448)</f>
        <v>0</v>
      </c>
      <c r="H503" s="160"/>
    </row>
    <row r="504" spans="1:9" s="17" customFormat="1" ht="16.149999999999999" customHeight="1" x14ac:dyDescent="0.25">
      <c r="A504" s="83"/>
      <c r="B504" s="45"/>
      <c r="C504" s="83"/>
      <c r="D504" s="108" t="s">
        <v>70</v>
      </c>
      <c r="E504" s="85">
        <f>SUM(E486:E501)</f>
        <v>942612.66999999993</v>
      </c>
      <c r="F504" s="86">
        <f>SUM(F479:F489)</f>
        <v>4441920.3899999997</v>
      </c>
      <c r="G504" s="85" t="e">
        <f>SUM(#REF!)</f>
        <v>#REF!</v>
      </c>
      <c r="H504" s="160"/>
    </row>
    <row r="505" spans="1:9" s="17" customFormat="1" ht="16.149999999999999" customHeight="1" x14ac:dyDescent="0.25">
      <c r="A505" s="113"/>
      <c r="B505" s="64"/>
      <c r="C505" s="113"/>
      <c r="D505" s="114" t="s">
        <v>184</v>
      </c>
      <c r="E505" s="70"/>
      <c r="F505" s="71">
        <f>SUM(F491:F502)</f>
        <v>247222.38</v>
      </c>
      <c r="G505" s="70"/>
      <c r="H505" s="155"/>
    </row>
    <row r="506" spans="1:9" s="17" customFormat="1" ht="16.5" customHeight="1" x14ac:dyDescent="0.25">
      <c r="A506" s="118"/>
      <c r="B506" s="135"/>
      <c r="C506" s="118"/>
      <c r="D506" s="119" t="s">
        <v>187</v>
      </c>
      <c r="E506" s="120">
        <f>SUM(E503:E504)</f>
        <v>1070260.8699999999</v>
      </c>
      <c r="F506" s="121">
        <f>SUM(F503:F505)</f>
        <v>4940106.97</v>
      </c>
      <c r="G506" s="120">
        <f>F506-E506</f>
        <v>3869846.0999999996</v>
      </c>
      <c r="H506" s="122"/>
    </row>
    <row r="507" spans="1:9" s="17" customFormat="1" ht="16.5" customHeight="1" x14ac:dyDescent="0.25">
      <c r="A507" s="45"/>
      <c r="B507" s="199"/>
      <c r="C507" s="45"/>
      <c r="D507" s="7"/>
      <c r="E507" s="25"/>
      <c r="F507" s="57"/>
      <c r="G507" s="25"/>
      <c r="H507" s="9"/>
    </row>
    <row r="508" spans="1:9" s="17" customFormat="1" ht="16.5" customHeight="1" x14ac:dyDescent="0.25">
      <c r="A508" s="64" t="s">
        <v>74</v>
      </c>
      <c r="B508" s="199"/>
      <c r="C508" s="64"/>
      <c r="D508" s="131"/>
      <c r="E508" s="132"/>
      <c r="F508" s="133"/>
      <c r="G508" s="132"/>
      <c r="H508" s="207"/>
    </row>
    <row r="509" spans="1:9" s="17" customFormat="1" ht="16.5" customHeight="1" x14ac:dyDescent="0.25">
      <c r="A509" s="135" t="s">
        <v>85</v>
      </c>
      <c r="B509" s="232"/>
      <c r="C509" s="135"/>
      <c r="D509" s="402" t="s">
        <v>146</v>
      </c>
      <c r="E509" s="174"/>
      <c r="F509" s="175"/>
      <c r="G509" s="174"/>
      <c r="H509" s="227"/>
    </row>
    <row r="510" spans="1:9" s="17" customFormat="1" ht="16.5" customHeight="1" x14ac:dyDescent="0.25">
      <c r="A510" s="202" t="s">
        <v>86</v>
      </c>
      <c r="B510" s="161"/>
      <c r="C510" s="199"/>
      <c r="D510" s="416"/>
      <c r="E510" s="228"/>
      <c r="F510" s="229"/>
      <c r="G510" s="228"/>
      <c r="H510" s="230"/>
    </row>
    <row r="511" spans="1:9" s="17" customFormat="1" ht="16.5" customHeight="1" x14ac:dyDescent="0.25">
      <c r="A511" s="231" t="s">
        <v>137</v>
      </c>
      <c r="B511" s="88"/>
      <c r="C511" s="199"/>
      <c r="D511" s="416"/>
      <c r="E511" s="228"/>
      <c r="F511" s="229"/>
      <c r="G511" s="228"/>
      <c r="H511" s="230"/>
    </row>
    <row r="512" spans="1:9" s="47" customFormat="1" ht="33" customHeight="1" x14ac:dyDescent="0.25">
      <c r="A512" s="194"/>
      <c r="B512" s="92" t="s">
        <v>170</v>
      </c>
      <c r="C512" s="232"/>
      <c r="D512" s="417"/>
      <c r="E512" s="178"/>
      <c r="F512" s="179"/>
      <c r="G512" s="178"/>
      <c r="H512" s="140"/>
    </row>
    <row r="513" spans="1:9" s="17" customFormat="1" ht="16.149999999999999" customHeight="1" x14ac:dyDescent="0.25">
      <c r="A513" s="161"/>
      <c r="B513" s="94" t="s">
        <v>171</v>
      </c>
      <c r="C513" s="161"/>
      <c r="D513" s="89"/>
      <c r="E513" s="90"/>
      <c r="F513" s="91"/>
      <c r="G513" s="90"/>
      <c r="H513" s="142"/>
    </row>
    <row r="514" spans="1:9" s="10" customFormat="1" ht="16.5" customHeight="1" x14ac:dyDescent="0.25">
      <c r="A514" s="88"/>
      <c r="B514" s="83"/>
      <c r="C514" s="88"/>
      <c r="D514" s="89" t="s">
        <v>1</v>
      </c>
      <c r="E514" s="90" t="s">
        <v>287</v>
      </c>
      <c r="F514" s="91" t="s">
        <v>287</v>
      </c>
      <c r="G514" s="90" t="s">
        <v>287</v>
      </c>
      <c r="H514" s="89" t="s">
        <v>2</v>
      </c>
    </row>
    <row r="515" spans="1:9" s="17" customFormat="1" ht="16.5" customHeight="1" x14ac:dyDescent="0.25">
      <c r="A515" s="83"/>
      <c r="B515" s="98"/>
      <c r="C515" s="92" t="s">
        <v>277</v>
      </c>
      <c r="D515" s="93"/>
      <c r="E515" s="86"/>
      <c r="F515" s="86"/>
      <c r="G515" s="86"/>
      <c r="H515" s="93"/>
    </row>
    <row r="516" spans="1:9" s="10" customFormat="1" ht="16.5" customHeight="1" x14ac:dyDescent="0.25">
      <c r="A516" s="83"/>
      <c r="B516" s="164"/>
      <c r="C516" s="94">
        <v>0</v>
      </c>
      <c r="D516" s="233" t="s">
        <v>96</v>
      </c>
      <c r="E516" s="106"/>
      <c r="F516" s="96"/>
      <c r="G516" s="106"/>
      <c r="H516" s="195"/>
    </row>
    <row r="517" spans="1:9" s="10" customFormat="1" ht="16.5" customHeight="1" x14ac:dyDescent="0.25">
      <c r="A517" s="83"/>
      <c r="B517" s="98"/>
      <c r="C517" s="83"/>
      <c r="D517" s="112" t="s">
        <v>158</v>
      </c>
      <c r="E517" s="223">
        <v>0</v>
      </c>
      <c r="F517" s="224">
        <v>0</v>
      </c>
      <c r="G517" s="100">
        <f>F517-E517</f>
        <v>0</v>
      </c>
      <c r="H517" s="99"/>
      <c r="I517" s="11"/>
    </row>
    <row r="518" spans="1:9" s="10" customFormat="1" ht="16.5" customHeight="1" x14ac:dyDescent="0.25">
      <c r="A518" s="98"/>
      <c r="B518" s="98"/>
      <c r="C518" s="98"/>
      <c r="D518" s="182" t="s">
        <v>169</v>
      </c>
      <c r="E518" s="100">
        <v>0</v>
      </c>
      <c r="F518" s="420" t="s">
        <v>254</v>
      </c>
      <c r="G518" s="100"/>
      <c r="H518" s="104" t="s">
        <v>4</v>
      </c>
      <c r="I518" s="42"/>
    </row>
    <row r="519" spans="1:9" s="17" customFormat="1" ht="16.5" customHeight="1" x14ac:dyDescent="0.25">
      <c r="A519" s="164"/>
      <c r="B519" s="98"/>
      <c r="C519" s="164"/>
      <c r="D519" s="166" t="s">
        <v>166</v>
      </c>
      <c r="E519" s="213"/>
      <c r="F519" s="421"/>
      <c r="G519" s="162"/>
      <c r="H519" s="218"/>
    </row>
    <row r="520" spans="1:9" s="17" customFormat="1" ht="15.75" customHeight="1" x14ac:dyDescent="0.25">
      <c r="A520" s="98"/>
      <c r="B520" s="94" t="s">
        <v>172</v>
      </c>
      <c r="C520" s="98"/>
      <c r="D520" s="145" t="s">
        <v>218</v>
      </c>
      <c r="E520" s="100"/>
      <c r="F520" s="422"/>
      <c r="G520" s="100"/>
      <c r="H520" s="104"/>
    </row>
    <row r="521" spans="1:9" s="17" customFormat="1" ht="16.149999999999999" customHeight="1" x14ac:dyDescent="0.25">
      <c r="A521" s="98"/>
      <c r="B521" s="98"/>
      <c r="C521" s="98"/>
      <c r="D521" s="145" t="s">
        <v>219</v>
      </c>
      <c r="E521" s="100"/>
      <c r="F521" s="101"/>
      <c r="G521" s="100"/>
      <c r="H521" s="104"/>
    </row>
    <row r="522" spans="1:9" s="10" customFormat="1" ht="16.149999999999999" customHeight="1" x14ac:dyDescent="0.25">
      <c r="A522" s="98"/>
      <c r="B522" s="94" t="s">
        <v>174</v>
      </c>
      <c r="C522" s="98"/>
      <c r="D522" s="145" t="s">
        <v>255</v>
      </c>
      <c r="E522" s="85"/>
      <c r="F522" s="86"/>
      <c r="G522" s="85"/>
      <c r="H522" s="104"/>
      <c r="I522" s="11"/>
    </row>
    <row r="523" spans="1:9" s="10" customFormat="1" ht="16.149999999999999" customHeight="1" x14ac:dyDescent="0.25">
      <c r="A523" s="83"/>
      <c r="B523" s="98"/>
      <c r="C523" s="94">
        <v>1</v>
      </c>
      <c r="D523" s="95" t="s">
        <v>5</v>
      </c>
      <c r="E523" s="106"/>
      <c r="F523" s="96"/>
      <c r="G523" s="106"/>
      <c r="H523" s="195"/>
      <c r="I523" s="11"/>
    </row>
    <row r="524" spans="1:9" s="10" customFormat="1" ht="33" x14ac:dyDescent="0.25">
      <c r="A524" s="98"/>
      <c r="B524" s="94" t="s">
        <v>178</v>
      </c>
      <c r="C524" s="98"/>
      <c r="D524" s="104" t="s">
        <v>309</v>
      </c>
      <c r="E524" s="100">
        <f>200109-103440.85</f>
        <v>96668.15</v>
      </c>
      <c r="F524" s="101">
        <v>86662.69</v>
      </c>
      <c r="G524" s="100">
        <f>F524-E524</f>
        <v>-10005.459999999992</v>
      </c>
      <c r="H524" s="351" t="s">
        <v>308</v>
      </c>
      <c r="I524" s="11"/>
    </row>
    <row r="525" spans="1:9" s="17" customFormat="1" ht="16.5" customHeight="1" x14ac:dyDescent="0.25">
      <c r="A525" s="98"/>
      <c r="B525" s="129"/>
      <c r="C525" s="98"/>
      <c r="D525" s="104"/>
      <c r="E525" s="100"/>
      <c r="F525" s="101"/>
      <c r="G525" s="100"/>
      <c r="H525" s="104"/>
    </row>
    <row r="526" spans="1:9" s="10" customFormat="1" ht="40.5" customHeight="1" x14ac:dyDescent="0.25">
      <c r="A526" s="98"/>
      <c r="B526" s="118"/>
      <c r="C526" s="98"/>
      <c r="D526" s="108" t="s">
        <v>98</v>
      </c>
      <c r="E526" s="85">
        <v>0</v>
      </c>
      <c r="F526" s="86">
        <v>0</v>
      </c>
      <c r="G526" s="85">
        <v>0</v>
      </c>
      <c r="H526" s="104"/>
    </row>
    <row r="527" spans="1:9" s="17" customFormat="1" ht="14.25" customHeight="1" x14ac:dyDescent="0.25">
      <c r="A527" s="98"/>
      <c r="B527" s="31"/>
      <c r="C527" s="98"/>
      <c r="D527" s="108" t="s">
        <v>70</v>
      </c>
      <c r="E527" s="85">
        <f>SUM(E523:E524)</f>
        <v>96668.15</v>
      </c>
      <c r="F527" s="86">
        <f>SUM(F523:F524)</f>
        <v>86662.69</v>
      </c>
      <c r="G527" s="85">
        <f>SUM(G523:G524)</f>
        <v>-10005.459999999992</v>
      </c>
      <c r="H527" s="104"/>
    </row>
    <row r="528" spans="1:9" s="17" customFormat="1" ht="19.350000000000001" customHeight="1" x14ac:dyDescent="0.25">
      <c r="A528" s="129"/>
      <c r="B528" s="31"/>
      <c r="C528" s="129"/>
      <c r="D528" s="114" t="s">
        <v>184</v>
      </c>
      <c r="E528" s="70"/>
      <c r="F528" s="71">
        <v>0</v>
      </c>
      <c r="G528" s="70"/>
      <c r="H528" s="152"/>
    </row>
    <row r="529" spans="1:8" s="17" customFormat="1" ht="16.149999999999999" customHeight="1" x14ac:dyDescent="0.25">
      <c r="A529" s="118"/>
      <c r="B529" s="64"/>
      <c r="C529" s="118"/>
      <c r="D529" s="119" t="s">
        <v>187</v>
      </c>
      <c r="E529" s="120">
        <f>SUM(E526:E527)</f>
        <v>96668.15</v>
      </c>
      <c r="F529" s="121">
        <f>SUM(F526:F528)</f>
        <v>86662.69</v>
      </c>
      <c r="G529" s="120">
        <f>F529-E529</f>
        <v>-10005.459999999992</v>
      </c>
      <c r="H529" s="122"/>
    </row>
    <row r="530" spans="1:8" s="17" customFormat="1" ht="16.149999999999999" customHeight="1" x14ac:dyDescent="0.25">
      <c r="A530" s="31"/>
      <c r="B530" s="135"/>
      <c r="C530" s="31"/>
      <c r="D530" s="13"/>
      <c r="E530" s="25"/>
      <c r="F530" s="57"/>
      <c r="G530" s="25"/>
      <c r="H530" s="15"/>
    </row>
    <row r="531" spans="1:8" s="17" customFormat="1" ht="16.149999999999999" customHeight="1" x14ac:dyDescent="0.25">
      <c r="A531" s="31"/>
      <c r="B531" s="156"/>
      <c r="C531" s="31"/>
      <c r="D531" s="7"/>
      <c r="E531" s="25"/>
      <c r="F531" s="57"/>
      <c r="G531" s="25"/>
      <c r="H531" s="15"/>
    </row>
    <row r="532" spans="1:8" s="17" customFormat="1" ht="18" customHeight="1" x14ac:dyDescent="0.25">
      <c r="A532" s="64" t="s">
        <v>75</v>
      </c>
      <c r="B532" s="139"/>
      <c r="C532" s="64"/>
      <c r="D532" s="65"/>
      <c r="E532" s="66"/>
      <c r="F532" s="67"/>
      <c r="G532" s="66"/>
      <c r="H532" s="68"/>
    </row>
    <row r="533" spans="1:8" s="17" customFormat="1" ht="33" x14ac:dyDescent="0.25">
      <c r="A533" s="135" t="s">
        <v>87</v>
      </c>
      <c r="B533" s="141"/>
      <c r="C533" s="135"/>
      <c r="D533" s="427" t="s">
        <v>141</v>
      </c>
      <c r="E533" s="85"/>
      <c r="F533" s="86"/>
      <c r="G533" s="85"/>
      <c r="H533" s="87"/>
    </row>
    <row r="534" spans="1:8" s="17" customFormat="1" ht="17.850000000000001" customHeight="1" x14ac:dyDescent="0.25">
      <c r="A534" s="412" t="s">
        <v>88</v>
      </c>
      <c r="B534" s="83"/>
      <c r="C534" s="156"/>
      <c r="D534" s="427"/>
      <c r="E534" s="85"/>
      <c r="F534" s="86"/>
      <c r="G534" s="85"/>
      <c r="H534" s="87"/>
    </row>
    <row r="535" spans="1:8" s="17" customFormat="1" ht="16.5" customHeight="1" x14ac:dyDescent="0.25">
      <c r="A535" s="413"/>
      <c r="B535" s="88"/>
      <c r="C535" s="139"/>
      <c r="D535" s="428"/>
      <c r="E535" s="85"/>
      <c r="F535" s="86"/>
      <c r="G535" s="85"/>
      <c r="H535" s="87"/>
    </row>
    <row r="536" spans="1:8" s="47" customFormat="1" ht="33" customHeight="1" x14ac:dyDescent="0.2">
      <c r="A536" s="141" t="s">
        <v>138</v>
      </c>
      <c r="B536" s="92" t="s">
        <v>170</v>
      </c>
      <c r="C536" s="141"/>
      <c r="D536" s="108"/>
      <c r="E536" s="85"/>
      <c r="F536" s="86"/>
      <c r="G536" s="85"/>
      <c r="H536" s="87"/>
    </row>
    <row r="537" spans="1:8" s="17" customFormat="1" ht="16.149999999999999" customHeight="1" x14ac:dyDescent="0.25">
      <c r="A537" s="83"/>
      <c r="B537" s="83"/>
      <c r="C537" s="83"/>
      <c r="D537" s="108"/>
      <c r="E537" s="85"/>
      <c r="F537" s="86"/>
      <c r="G537" s="85"/>
      <c r="H537" s="87"/>
    </row>
    <row r="538" spans="1:8" s="10" customFormat="1" ht="16.5" customHeight="1" x14ac:dyDescent="0.25">
      <c r="A538" s="88"/>
      <c r="B538" s="83"/>
      <c r="C538" s="88"/>
      <c r="D538" s="89" t="s">
        <v>1</v>
      </c>
      <c r="E538" s="90" t="s">
        <v>287</v>
      </c>
      <c r="F538" s="91" t="s">
        <v>287</v>
      </c>
      <c r="G538" s="90" t="s">
        <v>287</v>
      </c>
      <c r="H538" s="89" t="s">
        <v>2</v>
      </c>
    </row>
    <row r="539" spans="1:8" s="17" customFormat="1" ht="33" x14ac:dyDescent="0.25">
      <c r="A539" s="83"/>
      <c r="B539" s="98"/>
      <c r="C539" s="92" t="s">
        <v>277</v>
      </c>
      <c r="D539" s="93"/>
      <c r="E539" s="86"/>
      <c r="F539" s="86"/>
      <c r="G539" s="86"/>
      <c r="H539" s="93"/>
    </row>
    <row r="540" spans="1:8" s="17" customFormat="1" ht="16.149999999999999" customHeight="1" x14ac:dyDescent="0.25">
      <c r="A540" s="83"/>
      <c r="B540" s="98"/>
      <c r="C540" s="83"/>
      <c r="D540" s="233" t="s">
        <v>3</v>
      </c>
      <c r="E540" s="106"/>
      <c r="F540" s="96"/>
      <c r="G540" s="106"/>
      <c r="H540" s="195"/>
    </row>
    <row r="541" spans="1:8" s="17" customFormat="1" ht="16.149999999999999" customHeight="1" x14ac:dyDescent="0.25">
      <c r="A541" s="83"/>
      <c r="B541" s="98"/>
      <c r="C541" s="83"/>
      <c r="D541" s="112" t="s">
        <v>158</v>
      </c>
      <c r="E541" s="223">
        <f>E542</f>
        <v>2500</v>
      </c>
      <c r="F541" s="224">
        <f>F542</f>
        <v>2500</v>
      </c>
      <c r="G541" s="100">
        <f>F541-E541</f>
        <v>0</v>
      </c>
      <c r="H541" s="99"/>
    </row>
    <row r="542" spans="1:8" s="17" customFormat="1" ht="16.149999999999999" customHeight="1" x14ac:dyDescent="0.25">
      <c r="A542" s="98"/>
      <c r="B542" s="98"/>
      <c r="C542" s="98"/>
      <c r="D542" s="104" t="s">
        <v>102</v>
      </c>
      <c r="E542" s="100">
        <v>2500</v>
      </c>
      <c r="F542" s="101">
        <v>2500</v>
      </c>
      <c r="G542" s="100"/>
      <c r="H542" s="104" t="s">
        <v>4</v>
      </c>
    </row>
    <row r="543" spans="1:8" s="17" customFormat="1" ht="16.149999999999999" customHeight="1" x14ac:dyDescent="0.25">
      <c r="A543" s="98"/>
      <c r="B543" s="98"/>
      <c r="C543" s="98"/>
      <c r="D543" s="182" t="s">
        <v>256</v>
      </c>
      <c r="E543" s="100"/>
      <c r="F543" s="101"/>
      <c r="G543" s="100"/>
      <c r="H543" s="104"/>
    </row>
    <row r="544" spans="1:8" s="17" customFormat="1" ht="16.149999999999999" customHeight="1" x14ac:dyDescent="0.25">
      <c r="A544" s="98"/>
      <c r="B544" s="98"/>
      <c r="C544" s="98"/>
      <c r="D544" s="234" t="s">
        <v>99</v>
      </c>
      <c r="E544" s="100"/>
      <c r="F544" s="101"/>
      <c r="G544" s="100"/>
      <c r="H544" s="104"/>
    </row>
    <row r="545" spans="1:9" s="17" customFormat="1" ht="16.149999999999999" customHeight="1" x14ac:dyDescent="0.25">
      <c r="A545" s="98"/>
      <c r="B545" s="94" t="s">
        <v>172</v>
      </c>
      <c r="C545" s="98"/>
      <c r="D545" s="234" t="s">
        <v>100</v>
      </c>
      <c r="E545" s="100"/>
      <c r="F545" s="101"/>
      <c r="G545" s="100"/>
      <c r="H545" s="104"/>
    </row>
    <row r="546" spans="1:9" s="17" customFormat="1" ht="16.149999999999999" customHeight="1" x14ac:dyDescent="0.25">
      <c r="A546" s="98"/>
      <c r="B546" s="98"/>
      <c r="C546" s="98"/>
      <c r="D546" s="235" t="s">
        <v>101</v>
      </c>
      <c r="E546" s="100"/>
      <c r="F546" s="101"/>
      <c r="G546" s="100"/>
      <c r="H546" s="104"/>
    </row>
    <row r="547" spans="1:9" s="17" customFormat="1" ht="16.149999999999999" customHeight="1" x14ac:dyDescent="0.25">
      <c r="A547" s="98"/>
      <c r="B547" s="98"/>
      <c r="C547" s="98"/>
      <c r="D547" s="235" t="s">
        <v>257</v>
      </c>
      <c r="E547" s="100"/>
      <c r="F547" s="101"/>
      <c r="G547" s="100"/>
      <c r="H547" s="104"/>
    </row>
    <row r="548" spans="1:9" s="17" customFormat="1" ht="16.5" x14ac:dyDescent="0.25">
      <c r="A548" s="83"/>
      <c r="B548" s="98"/>
      <c r="C548" s="94">
        <v>1</v>
      </c>
      <c r="D548" s="95" t="s">
        <v>5</v>
      </c>
      <c r="E548" s="106"/>
      <c r="F548" s="96"/>
      <c r="G548" s="106"/>
      <c r="H548" s="107"/>
    </row>
    <row r="549" spans="1:9" s="17" customFormat="1" ht="31.5" x14ac:dyDescent="0.25">
      <c r="A549" s="98"/>
      <c r="B549" s="98"/>
      <c r="C549" s="98"/>
      <c r="D549" s="99" t="s">
        <v>16</v>
      </c>
      <c r="E549" s="100">
        <v>50475</v>
      </c>
      <c r="F549" s="101">
        <v>47110</v>
      </c>
      <c r="G549" s="100">
        <f>F549-E549</f>
        <v>-3365</v>
      </c>
      <c r="H549" s="351" t="s">
        <v>308</v>
      </c>
    </row>
    <row r="550" spans="1:9" s="17" customFormat="1" ht="16.149999999999999" customHeight="1" x14ac:dyDescent="0.25">
      <c r="A550" s="98"/>
      <c r="B550" s="98"/>
      <c r="C550" s="98"/>
      <c r="D550" s="104" t="s">
        <v>17</v>
      </c>
      <c r="E550" s="85"/>
      <c r="F550" s="86"/>
      <c r="G550" s="85"/>
      <c r="H550" s="104"/>
    </row>
    <row r="551" spans="1:9" s="17" customFormat="1" ht="16.149999999999999" customHeight="1" x14ac:dyDescent="0.25">
      <c r="A551" s="98"/>
      <c r="B551" s="129"/>
      <c r="C551" s="98"/>
      <c r="D551" s="104"/>
      <c r="E551" s="85"/>
      <c r="F551" s="86"/>
      <c r="G551" s="85"/>
      <c r="H551" s="104"/>
    </row>
    <row r="552" spans="1:9" s="10" customFormat="1" ht="40.5" customHeight="1" x14ac:dyDescent="0.25">
      <c r="A552" s="98"/>
      <c r="B552" s="118"/>
      <c r="C552" s="98"/>
      <c r="D552" s="108" t="s">
        <v>98</v>
      </c>
      <c r="E552" s="85">
        <f>E541</f>
        <v>2500</v>
      </c>
      <c r="F552" s="86">
        <f>F541</f>
        <v>2500</v>
      </c>
      <c r="G552" s="100">
        <f>F552-E552</f>
        <v>0</v>
      </c>
      <c r="H552" s="104"/>
    </row>
    <row r="553" spans="1:9" s="17" customFormat="1" ht="16.149999999999999" customHeight="1" x14ac:dyDescent="0.25">
      <c r="A553" s="98"/>
      <c r="B553" s="12"/>
      <c r="C553" s="98"/>
      <c r="D553" s="108" t="s">
        <v>70</v>
      </c>
      <c r="E553" s="85">
        <f>E549</f>
        <v>50475</v>
      </c>
      <c r="F553" s="86">
        <f>F549</f>
        <v>47110</v>
      </c>
      <c r="G553" s="100">
        <f>F553-E553</f>
        <v>-3365</v>
      </c>
      <c r="H553" s="104"/>
    </row>
    <row r="554" spans="1:9" s="17" customFormat="1" ht="16.149999999999999" customHeight="1" x14ac:dyDescent="0.25">
      <c r="A554" s="129"/>
      <c r="B554" s="64"/>
      <c r="C554" s="129"/>
      <c r="D554" s="114" t="s">
        <v>184</v>
      </c>
      <c r="E554" s="70"/>
      <c r="F554" s="71">
        <v>0</v>
      </c>
      <c r="G554" s="190"/>
      <c r="H554" s="152"/>
    </row>
    <row r="555" spans="1:9" s="17" customFormat="1" ht="16.5" customHeight="1" x14ac:dyDescent="0.25">
      <c r="A555" s="118"/>
      <c r="B555" s="135"/>
      <c r="C555" s="118"/>
      <c r="D555" s="119" t="s">
        <v>187</v>
      </c>
      <c r="E555" s="120">
        <f>SUM(E552:E553)</f>
        <v>52975</v>
      </c>
      <c r="F555" s="121">
        <f>SUM(F552:F554)</f>
        <v>49610</v>
      </c>
      <c r="G555" s="120">
        <f>F555-E555</f>
        <v>-3365</v>
      </c>
      <c r="H555" s="122"/>
      <c r="I555" s="10"/>
    </row>
    <row r="556" spans="1:9" s="17" customFormat="1" ht="16.5" customHeight="1" x14ac:dyDescent="0.25">
      <c r="A556" s="12"/>
      <c r="B556" s="156"/>
      <c r="C556" s="12"/>
      <c r="D556" s="7"/>
      <c r="E556" s="25"/>
      <c r="F556" s="57"/>
      <c r="G556" s="25"/>
      <c r="H556" s="15"/>
      <c r="I556" s="10"/>
    </row>
    <row r="557" spans="1:9" s="10" customFormat="1" ht="16.149999999999999" customHeight="1" x14ac:dyDescent="0.25">
      <c r="A557" s="153" t="s">
        <v>76</v>
      </c>
      <c r="B557" s="88"/>
      <c r="C557" s="171"/>
      <c r="D557" s="131"/>
      <c r="E557" s="132"/>
      <c r="F557" s="133"/>
      <c r="G557" s="132"/>
      <c r="H557" s="134"/>
      <c r="I557" s="17"/>
    </row>
    <row r="558" spans="1:9" s="10" customFormat="1" ht="49.5" x14ac:dyDescent="0.25">
      <c r="A558" s="172" t="s">
        <v>258</v>
      </c>
      <c r="B558" s="88"/>
      <c r="C558" s="173"/>
      <c r="D558" s="402" t="s">
        <v>142</v>
      </c>
      <c r="E558" s="174"/>
      <c r="F558" s="175"/>
      <c r="G558" s="174"/>
      <c r="H558" s="117"/>
      <c r="I558" s="17"/>
    </row>
    <row r="559" spans="1:9" s="10" customFormat="1" ht="16.149999999999999" customHeight="1" x14ac:dyDescent="0.25">
      <c r="A559" s="172" t="s">
        <v>130</v>
      </c>
      <c r="B559" s="94" t="s">
        <v>171</v>
      </c>
      <c r="C559" s="176"/>
      <c r="D559" s="404"/>
      <c r="E559" s="178"/>
      <c r="F559" s="179"/>
      <c r="G559" s="178"/>
      <c r="H559" s="180"/>
      <c r="I559" s="17"/>
    </row>
    <row r="560" spans="1:9" s="10" customFormat="1" ht="16.149999999999999" customHeight="1" x14ac:dyDescent="0.25">
      <c r="A560" s="88"/>
      <c r="B560" s="83"/>
      <c r="C560" s="88"/>
      <c r="D560" s="181"/>
      <c r="E560" s="90"/>
      <c r="F560" s="91"/>
      <c r="G560" s="90"/>
      <c r="H560" s="112"/>
      <c r="I560" s="17"/>
    </row>
    <row r="561" spans="1:9" s="10" customFormat="1" ht="16.149999999999999" customHeight="1" x14ac:dyDescent="0.25">
      <c r="A561" s="88"/>
      <c r="B561" s="98"/>
      <c r="C561" s="88"/>
      <c r="D561" s="89" t="s">
        <v>1</v>
      </c>
      <c r="E561" s="90" t="s">
        <v>287</v>
      </c>
      <c r="F561" s="91" t="s">
        <v>287</v>
      </c>
      <c r="G561" s="90" t="s">
        <v>287</v>
      </c>
      <c r="H561" s="89" t="s">
        <v>2</v>
      </c>
      <c r="I561" s="17"/>
    </row>
    <row r="562" spans="1:9" s="10" customFormat="1" ht="16.149999999999999" customHeight="1" x14ac:dyDescent="0.25">
      <c r="A562" s="83"/>
      <c r="B562" s="164"/>
      <c r="C562" s="94">
        <v>0</v>
      </c>
      <c r="D562" s="269" t="s">
        <v>3</v>
      </c>
      <c r="E562" s="96"/>
      <c r="F562" s="96"/>
      <c r="G562" s="96"/>
      <c r="H562" s="97"/>
      <c r="I562" s="17"/>
    </row>
    <row r="563" spans="1:9" s="10" customFormat="1" ht="16.149999999999999" customHeight="1" x14ac:dyDescent="0.25">
      <c r="A563" s="83"/>
      <c r="B563" s="98"/>
      <c r="C563" s="83"/>
      <c r="D563" s="112" t="s">
        <v>158</v>
      </c>
      <c r="E563" s="100">
        <v>132678</v>
      </c>
      <c r="F563" s="101">
        <v>4372.8</v>
      </c>
      <c r="G563" s="100">
        <f>F563-E563</f>
        <v>-128305.2</v>
      </c>
      <c r="H563" s="355"/>
      <c r="I563" s="17"/>
    </row>
    <row r="564" spans="1:9" s="10" customFormat="1" ht="31.5" x14ac:dyDescent="0.25">
      <c r="A564" s="98"/>
      <c r="B564" s="98"/>
      <c r="C564" s="98"/>
      <c r="D564" s="182" t="s">
        <v>259</v>
      </c>
      <c r="E564" s="100"/>
      <c r="F564" s="101"/>
      <c r="G564" s="100"/>
      <c r="H564" s="357" t="s">
        <v>308</v>
      </c>
      <c r="I564" s="356"/>
    </row>
    <row r="565" spans="1:9" s="10" customFormat="1" ht="16.149999999999999" customHeight="1" x14ac:dyDescent="0.25">
      <c r="A565" s="164"/>
      <c r="B565" s="98"/>
      <c r="C565" s="164"/>
      <c r="D565" s="166" t="s">
        <v>113</v>
      </c>
      <c r="E565" s="162"/>
      <c r="F565" s="163"/>
      <c r="G565" s="162"/>
      <c r="H565" s="104"/>
      <c r="I565" s="17"/>
    </row>
    <row r="566" spans="1:9" s="10" customFormat="1" ht="16.149999999999999" customHeight="1" x14ac:dyDescent="0.25">
      <c r="A566" s="98"/>
      <c r="B566" s="94" t="s">
        <v>172</v>
      </c>
      <c r="C566" s="98"/>
      <c r="D566" s="145" t="s">
        <v>260</v>
      </c>
      <c r="E566" s="100"/>
      <c r="F566" s="101"/>
      <c r="G566" s="100"/>
      <c r="H566" s="104"/>
      <c r="I566" s="17"/>
    </row>
    <row r="567" spans="1:9" s="10" customFormat="1" ht="16.149999999999999" customHeight="1" x14ac:dyDescent="0.25">
      <c r="A567" s="98"/>
      <c r="B567" s="98"/>
      <c r="C567" s="98"/>
      <c r="D567" s="145" t="s">
        <v>191</v>
      </c>
      <c r="E567" s="100"/>
      <c r="F567" s="101"/>
      <c r="G567" s="100"/>
      <c r="H567" s="104"/>
      <c r="I567" s="17"/>
    </row>
    <row r="568" spans="1:9" s="10" customFormat="1" ht="16.149999999999999" customHeight="1" x14ac:dyDescent="0.25">
      <c r="A568" s="98"/>
      <c r="B568" s="94" t="s">
        <v>172</v>
      </c>
      <c r="C568" s="98"/>
      <c r="D568" s="108"/>
      <c r="E568" s="143"/>
      <c r="F568" s="144"/>
      <c r="G568" s="143"/>
      <c r="H568" s="99"/>
      <c r="I568" s="17"/>
    </row>
    <row r="569" spans="1:9" s="10" customFormat="1" ht="16.149999999999999" customHeight="1" x14ac:dyDescent="0.25">
      <c r="A569" s="83"/>
      <c r="B569" s="98"/>
      <c r="C569" s="94">
        <v>1</v>
      </c>
      <c r="D569" s="269" t="s">
        <v>5</v>
      </c>
      <c r="E569" s="183"/>
      <c r="F569" s="184"/>
      <c r="G569" s="183"/>
      <c r="H569" s="107"/>
      <c r="I569" s="17"/>
    </row>
    <row r="570" spans="1:9" s="10" customFormat="1" ht="31.5" x14ac:dyDescent="0.25">
      <c r="A570" s="83"/>
      <c r="B570" s="98"/>
      <c r="C570" s="271"/>
      <c r="D570" s="99" t="s">
        <v>261</v>
      </c>
      <c r="E570" s="100">
        <v>1738.33</v>
      </c>
      <c r="F570" s="353">
        <v>926601.57</v>
      </c>
      <c r="G570" s="100">
        <f>F570-E570</f>
        <v>924863.24</v>
      </c>
      <c r="H570" s="358" t="s">
        <v>308</v>
      </c>
      <c r="I570" s="356"/>
    </row>
    <row r="571" spans="1:9" s="10" customFormat="1" ht="16.149999999999999" customHeight="1" x14ac:dyDescent="0.25">
      <c r="A571" s="98"/>
      <c r="B571" s="94" t="s">
        <v>174</v>
      </c>
      <c r="C571" s="98"/>
      <c r="D571" s="10" t="s">
        <v>299</v>
      </c>
      <c r="F571" s="354">
        <v>124365.67</v>
      </c>
      <c r="H571" s="104" t="s">
        <v>4</v>
      </c>
      <c r="I571" s="17"/>
    </row>
    <row r="572" spans="1:9" s="10" customFormat="1" ht="16.149999999999999" customHeight="1" x14ac:dyDescent="0.25">
      <c r="A572" s="98"/>
      <c r="B572" s="129"/>
      <c r="C572" s="98"/>
      <c r="D572" s="99"/>
      <c r="E572" s="100"/>
      <c r="F572" s="101"/>
      <c r="G572" s="100"/>
      <c r="H572" s="104"/>
      <c r="I572" s="17"/>
    </row>
    <row r="573" spans="1:9" s="10" customFormat="1" ht="16.149999999999999" customHeight="1" x14ac:dyDescent="0.25">
      <c r="A573" s="98"/>
      <c r="B573" s="118"/>
      <c r="C573" s="98"/>
      <c r="D573" s="108" t="s">
        <v>98</v>
      </c>
      <c r="E573" s="85">
        <f>E563</f>
        <v>132678</v>
      </c>
      <c r="F573" s="86">
        <f>F563</f>
        <v>4372.8</v>
      </c>
      <c r="G573" s="85">
        <f>G563</f>
        <v>-128305.2</v>
      </c>
      <c r="H573" s="87"/>
      <c r="I573" s="17"/>
    </row>
    <row r="574" spans="1:9" s="10" customFormat="1" ht="16.149999999999999" customHeight="1" x14ac:dyDescent="0.25">
      <c r="A574" s="98"/>
      <c r="B574" s="45"/>
      <c r="C574" s="98"/>
      <c r="D574" s="108" t="s">
        <v>70</v>
      </c>
      <c r="E574" s="85">
        <f>SUM(E570:E571)</f>
        <v>1738.33</v>
      </c>
      <c r="F574" s="86">
        <f>SUM(F570:F571)</f>
        <v>1050967.24</v>
      </c>
      <c r="G574" s="85">
        <f>SUM(G570:G570)</f>
        <v>924863.24</v>
      </c>
      <c r="H574" s="185"/>
      <c r="I574" s="17"/>
    </row>
    <row r="575" spans="1:9" s="10" customFormat="1" ht="16.149999999999999" customHeight="1" x14ac:dyDescent="0.25">
      <c r="A575" s="129"/>
      <c r="B575" s="171"/>
      <c r="C575" s="129"/>
      <c r="D575" s="114" t="s">
        <v>184</v>
      </c>
      <c r="E575" s="70"/>
      <c r="F575" s="71">
        <v>0</v>
      </c>
      <c r="G575" s="70"/>
      <c r="H575" s="186"/>
      <c r="I575" s="17"/>
    </row>
    <row r="576" spans="1:9" s="10" customFormat="1" ht="48.75" customHeight="1" x14ac:dyDescent="0.25">
      <c r="A576" s="118"/>
      <c r="B576" s="173"/>
      <c r="C576" s="118"/>
      <c r="D576" s="119" t="s">
        <v>187</v>
      </c>
      <c r="E576" s="120">
        <f>SUM(E573:E574)</f>
        <v>134416.32999999999</v>
      </c>
      <c r="F576" s="121">
        <f>SUM(F573:F575)</f>
        <v>1055340.04</v>
      </c>
      <c r="G576" s="120">
        <f>F576-E576</f>
        <v>920923.71000000008</v>
      </c>
      <c r="H576" s="122"/>
      <c r="I576" s="17"/>
    </row>
    <row r="577" spans="1:9" s="10" customFormat="1" ht="16.149999999999999" customHeight="1" x14ac:dyDescent="0.25">
      <c r="A577" s="45"/>
      <c r="B577" s="176"/>
      <c r="C577" s="45"/>
      <c r="D577" s="7"/>
      <c r="E577" s="24"/>
      <c r="F577" s="58"/>
      <c r="G577" s="24"/>
      <c r="H577" s="9"/>
      <c r="I577" s="17"/>
    </row>
    <row r="578" spans="1:9" s="10" customFormat="1" ht="16.149999999999999" customHeight="1" x14ac:dyDescent="0.25">
      <c r="A578" s="153" t="s">
        <v>77</v>
      </c>
      <c r="B578" s="88"/>
      <c r="C578" s="171"/>
      <c r="D578" s="131"/>
      <c r="E578" s="132"/>
      <c r="F578" s="133"/>
      <c r="G578" s="132"/>
      <c r="H578" s="134"/>
      <c r="I578" s="17"/>
    </row>
    <row r="579" spans="1:9" s="10" customFormat="1" ht="49.5" x14ac:dyDescent="0.25">
      <c r="A579" s="172" t="s">
        <v>262</v>
      </c>
      <c r="B579" s="88"/>
      <c r="C579" s="173"/>
      <c r="D579" s="402" t="s">
        <v>142</v>
      </c>
      <c r="E579" s="174"/>
      <c r="F579" s="296"/>
      <c r="G579" s="174"/>
      <c r="H579" s="298"/>
      <c r="I579" s="17"/>
    </row>
    <row r="580" spans="1:9" s="10" customFormat="1" ht="16.149999999999999" customHeight="1" x14ac:dyDescent="0.25">
      <c r="A580" s="172" t="s">
        <v>263</v>
      </c>
      <c r="B580" s="94" t="s">
        <v>171</v>
      </c>
      <c r="C580" s="176"/>
      <c r="D580" s="404"/>
      <c r="E580" s="178"/>
      <c r="F580" s="297"/>
      <c r="G580" s="178"/>
      <c r="H580" s="299"/>
      <c r="I580" s="17"/>
    </row>
    <row r="581" spans="1:9" s="10" customFormat="1" ht="16.149999999999999" customHeight="1" x14ac:dyDescent="0.25">
      <c r="A581" s="88"/>
      <c r="B581" s="83"/>
      <c r="C581" s="88"/>
      <c r="D581" s="181"/>
      <c r="E581" s="90"/>
      <c r="F581" s="91"/>
      <c r="G581" s="90"/>
      <c r="H581" s="112"/>
      <c r="I581" s="17"/>
    </row>
    <row r="582" spans="1:9" s="10" customFormat="1" ht="16.149999999999999" customHeight="1" x14ac:dyDescent="0.25">
      <c r="A582" s="88"/>
      <c r="B582" s="98"/>
      <c r="C582" s="88"/>
      <c r="D582" s="89" t="s">
        <v>1</v>
      </c>
      <c r="E582" s="90" t="s">
        <v>287</v>
      </c>
      <c r="F582" s="91" t="s">
        <v>287</v>
      </c>
      <c r="G582" s="90" t="s">
        <v>287</v>
      </c>
      <c r="H582" s="89" t="s">
        <v>2</v>
      </c>
      <c r="I582" s="17"/>
    </row>
    <row r="583" spans="1:9" s="10" customFormat="1" ht="16.149999999999999" customHeight="1" x14ac:dyDescent="0.25">
      <c r="A583" s="83"/>
      <c r="B583" s="164"/>
      <c r="C583" s="94">
        <v>0</v>
      </c>
      <c r="D583" s="269" t="s">
        <v>3</v>
      </c>
      <c r="E583" s="96"/>
      <c r="F583" s="96"/>
      <c r="G583" s="96"/>
      <c r="H583" s="97"/>
      <c r="I583" s="17"/>
    </row>
    <row r="584" spans="1:9" s="10" customFormat="1" ht="16.149999999999999" customHeight="1" x14ac:dyDescent="0.25">
      <c r="A584" s="83"/>
      <c r="B584" s="98"/>
      <c r="C584" s="83"/>
      <c r="D584" s="112" t="s">
        <v>158</v>
      </c>
      <c r="E584" s="100">
        <v>132678</v>
      </c>
      <c r="F584" s="101">
        <v>7379.2</v>
      </c>
      <c r="G584" s="100">
        <f>F584-E584</f>
        <v>-125298.8</v>
      </c>
      <c r="H584" s="99"/>
      <c r="I584" s="17"/>
    </row>
    <row r="585" spans="1:9" s="10" customFormat="1" ht="16.149999999999999" customHeight="1" x14ac:dyDescent="0.25">
      <c r="A585" s="98"/>
      <c r="B585" s="98"/>
      <c r="C585" s="98"/>
      <c r="D585" s="182" t="s">
        <v>264</v>
      </c>
      <c r="E585" s="100"/>
      <c r="F585" s="101"/>
      <c r="G585" s="100"/>
      <c r="H585" s="104" t="s">
        <v>4</v>
      </c>
      <c r="I585" s="17"/>
    </row>
    <row r="586" spans="1:9" s="10" customFormat="1" ht="16.149999999999999" customHeight="1" x14ac:dyDescent="0.25">
      <c r="A586" s="164"/>
      <c r="B586" s="98"/>
      <c r="C586" s="164"/>
      <c r="D586" s="166" t="s">
        <v>113</v>
      </c>
      <c r="E586" s="162"/>
      <c r="F586" s="163"/>
      <c r="G586" s="162"/>
      <c r="H586" s="104"/>
      <c r="I586" s="17"/>
    </row>
    <row r="587" spans="1:9" s="10" customFormat="1" ht="16.149999999999999" customHeight="1" x14ac:dyDescent="0.25">
      <c r="A587" s="98"/>
      <c r="B587" s="94" t="s">
        <v>172</v>
      </c>
      <c r="C587" s="98"/>
      <c r="D587" s="145" t="s">
        <v>265</v>
      </c>
      <c r="E587" s="100"/>
      <c r="F587" s="101"/>
      <c r="G587" s="100"/>
      <c r="H587" s="104"/>
      <c r="I587" s="17"/>
    </row>
    <row r="588" spans="1:9" s="10" customFormat="1" ht="16.149999999999999" customHeight="1" x14ac:dyDescent="0.25">
      <c r="A588" s="98"/>
      <c r="B588" s="98"/>
      <c r="C588" s="98"/>
      <c r="D588" s="145" t="s">
        <v>191</v>
      </c>
      <c r="E588" s="100"/>
      <c r="F588" s="101"/>
      <c r="G588" s="100"/>
      <c r="H588" s="104"/>
      <c r="I588" s="17"/>
    </row>
    <row r="589" spans="1:9" s="10" customFormat="1" ht="16.149999999999999" customHeight="1" x14ac:dyDescent="0.25">
      <c r="A589" s="98"/>
      <c r="B589" s="94" t="s">
        <v>172</v>
      </c>
      <c r="C589" s="98"/>
      <c r="D589" s="108"/>
      <c r="E589" s="143"/>
      <c r="F589" s="144"/>
      <c r="G589" s="143"/>
      <c r="H589" s="99"/>
      <c r="I589" s="17"/>
    </row>
    <row r="590" spans="1:9" s="10" customFormat="1" ht="16.149999999999999" customHeight="1" x14ac:dyDescent="0.25">
      <c r="A590" s="83"/>
      <c r="B590" s="98"/>
      <c r="C590" s="94">
        <v>1</v>
      </c>
      <c r="D590" s="269" t="s">
        <v>5</v>
      </c>
      <c r="E590" s="183"/>
      <c r="F590" s="184"/>
      <c r="G590" s="183"/>
      <c r="H590" s="107"/>
      <c r="I590" s="17"/>
    </row>
    <row r="591" spans="1:9" s="10" customFormat="1" ht="16.149999999999999" customHeight="1" x14ac:dyDescent="0.25">
      <c r="A591" s="98"/>
      <c r="B591" s="94" t="s">
        <v>174</v>
      </c>
      <c r="C591" s="98"/>
      <c r="D591" s="99" t="s">
        <v>261</v>
      </c>
      <c r="E591" s="100">
        <v>1738.33</v>
      </c>
      <c r="F591" s="101">
        <v>834020.26</v>
      </c>
      <c r="G591" s="100">
        <f>F591-E591</f>
        <v>832281.93</v>
      </c>
      <c r="H591" s="104" t="s">
        <v>4</v>
      </c>
      <c r="I591" s="17"/>
    </row>
    <row r="592" spans="1:9" s="10" customFormat="1" ht="16.149999999999999" customHeight="1" x14ac:dyDescent="0.25">
      <c r="A592" s="98"/>
      <c r="B592" s="129"/>
      <c r="C592" s="98"/>
      <c r="D592" s="99"/>
      <c r="E592" s="100"/>
      <c r="F592" s="101"/>
      <c r="G592" s="100"/>
      <c r="H592" s="104"/>
      <c r="I592" s="17"/>
    </row>
    <row r="593" spans="1:9" s="10" customFormat="1" ht="16.149999999999999" customHeight="1" x14ac:dyDescent="0.25">
      <c r="A593" s="98"/>
      <c r="B593" s="118"/>
      <c r="C593" s="98"/>
      <c r="D593" s="108" t="s">
        <v>98</v>
      </c>
      <c r="E593" s="85">
        <f>E584</f>
        <v>132678</v>
      </c>
      <c r="F593" s="86">
        <f>F584</f>
        <v>7379.2</v>
      </c>
      <c r="G593" s="85">
        <f>G584</f>
        <v>-125298.8</v>
      </c>
      <c r="H593" s="87"/>
      <c r="I593" s="17"/>
    </row>
    <row r="594" spans="1:9" s="10" customFormat="1" ht="16.149999999999999" customHeight="1" x14ac:dyDescent="0.25">
      <c r="A594" s="98"/>
      <c r="B594" s="45"/>
      <c r="C594" s="98"/>
      <c r="D594" s="108" t="s">
        <v>70</v>
      </c>
      <c r="E594" s="85">
        <f>SUM(E591:E591)</f>
        <v>1738.33</v>
      </c>
      <c r="F594" s="86">
        <f>SUM(F591:F591)</f>
        <v>834020.26</v>
      </c>
      <c r="G594" s="85">
        <f>SUM(G591:G591)</f>
        <v>832281.93</v>
      </c>
      <c r="H594" s="185"/>
      <c r="I594" s="17"/>
    </row>
    <row r="595" spans="1:9" s="10" customFormat="1" ht="16.149999999999999" customHeight="1" x14ac:dyDescent="0.25">
      <c r="A595" s="129"/>
      <c r="B595" s="131"/>
      <c r="C595" s="129"/>
      <c r="D595" s="114" t="s">
        <v>184</v>
      </c>
      <c r="E595" s="70"/>
      <c r="F595" s="71">
        <v>0</v>
      </c>
      <c r="G595" s="70"/>
      <c r="H595" s="186"/>
      <c r="I595" s="17"/>
    </row>
    <row r="596" spans="1:9" s="10" customFormat="1" ht="16.5" customHeight="1" x14ac:dyDescent="0.25">
      <c r="A596" s="118"/>
      <c r="B596" s="236"/>
      <c r="C596" s="118"/>
      <c r="D596" s="119" t="s">
        <v>187</v>
      </c>
      <c r="E596" s="120">
        <f>SUM(E593:E594)</f>
        <v>134416.32999999999</v>
      </c>
      <c r="F596" s="121">
        <f>SUM(F593:F595)</f>
        <v>841399.46</v>
      </c>
      <c r="G596" s="120">
        <f>F596-E596</f>
        <v>706983.13</v>
      </c>
      <c r="H596" s="122"/>
      <c r="I596" s="17"/>
    </row>
    <row r="597" spans="1:9" s="10" customFormat="1" ht="16.5" customHeight="1" x14ac:dyDescent="0.25">
      <c r="A597" s="45"/>
      <c r="B597" s="238"/>
      <c r="C597" s="45"/>
      <c r="D597" s="7"/>
      <c r="E597" s="24"/>
      <c r="F597" s="58"/>
      <c r="G597" s="24"/>
      <c r="H597" s="9"/>
      <c r="I597" s="17"/>
    </row>
    <row r="598" spans="1:9" s="10" customFormat="1" ht="16.5" customHeight="1" x14ac:dyDescent="0.25">
      <c r="A598" s="131" t="s">
        <v>92</v>
      </c>
      <c r="B598" s="238"/>
      <c r="C598" s="131"/>
      <c r="D598" s="134"/>
      <c r="E598" s="132"/>
      <c r="F598" s="133"/>
      <c r="G598" s="132"/>
      <c r="H598" s="134"/>
      <c r="I598" s="17"/>
    </row>
    <row r="599" spans="1:9" s="10" customFormat="1" ht="16.5" customHeight="1" x14ac:dyDescent="0.25">
      <c r="A599" s="236" t="s">
        <v>78</v>
      </c>
      <c r="B599" s="241"/>
      <c r="C599" s="236"/>
      <c r="D599" s="425" t="s">
        <v>140</v>
      </c>
      <c r="E599" s="174"/>
      <c r="F599" s="175"/>
      <c r="G599" s="174"/>
      <c r="H599" s="117"/>
      <c r="I599" s="17"/>
    </row>
    <row r="600" spans="1:9" s="10" customFormat="1" ht="16.5" customHeight="1" x14ac:dyDescent="0.25">
      <c r="A600" s="237" t="s">
        <v>93</v>
      </c>
      <c r="B600" s="240"/>
      <c r="C600" s="238"/>
      <c r="D600" s="426"/>
      <c r="E600" s="228"/>
      <c r="F600" s="229"/>
      <c r="G600" s="228"/>
      <c r="H600" s="239"/>
      <c r="I600" s="17"/>
    </row>
    <row r="601" spans="1:9" s="47" customFormat="1" ht="33" customHeight="1" x14ac:dyDescent="0.25">
      <c r="A601" s="233" t="s">
        <v>139</v>
      </c>
      <c r="B601" s="92" t="s">
        <v>170</v>
      </c>
      <c r="C601" s="238"/>
      <c r="D601" s="426"/>
      <c r="E601" s="228"/>
      <c r="F601" s="229"/>
      <c r="G601" s="228"/>
      <c r="H601" s="239"/>
    </row>
    <row r="602" spans="1:9" s="10" customFormat="1" ht="16.149999999999999" customHeight="1" x14ac:dyDescent="0.25">
      <c r="A602" s="83"/>
      <c r="B602" s="94" t="s">
        <v>174</v>
      </c>
      <c r="C602" s="359" t="s">
        <v>277</v>
      </c>
      <c r="D602" s="93"/>
      <c r="E602" s="86"/>
      <c r="F602" s="86"/>
      <c r="G602" s="86"/>
      <c r="H602" s="89" t="s">
        <v>2</v>
      </c>
      <c r="I602" s="11"/>
    </row>
    <row r="603" spans="1:9" s="10" customFormat="1" ht="16.149999999999999" customHeight="1" x14ac:dyDescent="0.25">
      <c r="A603" s="161"/>
      <c r="B603" s="98"/>
      <c r="C603" s="94">
        <v>1</v>
      </c>
      <c r="D603" s="95" t="s">
        <v>5</v>
      </c>
      <c r="E603" s="146"/>
      <c r="F603" s="147"/>
      <c r="G603" s="146"/>
      <c r="H603" s="148"/>
      <c r="I603" s="11"/>
    </row>
    <row r="604" spans="1:9" s="10" customFormat="1" ht="33" x14ac:dyDescent="0.25">
      <c r="A604" s="242"/>
      <c r="B604" s="245"/>
      <c r="C604" s="243"/>
      <c r="D604" s="244" t="s">
        <v>300</v>
      </c>
      <c r="E604" s="162">
        <f>36755.32-5605.19</f>
        <v>31150.13</v>
      </c>
      <c r="F604" s="101">
        <v>30047.47</v>
      </c>
      <c r="G604" s="100">
        <f>F604-E604</f>
        <v>-1102.6599999999999</v>
      </c>
      <c r="H604" s="112" t="s">
        <v>4</v>
      </c>
      <c r="I604" s="17"/>
    </row>
    <row r="605" spans="1:9" s="10" customFormat="1" ht="16.5" customHeight="1" x14ac:dyDescent="0.25">
      <c r="A605" s="83"/>
      <c r="B605" s="246"/>
      <c r="C605" s="94">
        <v>6</v>
      </c>
      <c r="D605" s="95" t="s">
        <v>159</v>
      </c>
      <c r="E605" s="106"/>
      <c r="F605" s="96"/>
      <c r="G605" s="106"/>
      <c r="H605" s="107"/>
      <c r="I605" s="17"/>
    </row>
    <row r="606" spans="1:9" s="10" customFormat="1" ht="16.5" customHeight="1" x14ac:dyDescent="0.25">
      <c r="A606" s="98"/>
      <c r="B606" s="245"/>
      <c r="C606" s="98"/>
      <c r="D606" s="99"/>
      <c r="E606" s="100">
        <f>157250.32-122232.06</f>
        <v>35018.260000000009</v>
      </c>
      <c r="F606" s="320">
        <v>157250.32</v>
      </c>
      <c r="G606" s="100">
        <f>F606-E606</f>
        <v>122232.06</v>
      </c>
      <c r="H606" s="112" t="s">
        <v>4</v>
      </c>
      <c r="I606" s="17"/>
    </row>
    <row r="607" spans="1:9" s="10" customFormat="1" ht="16.5" customHeight="1" x14ac:dyDescent="0.25">
      <c r="A607" s="245"/>
      <c r="B607" s="245"/>
      <c r="C607" s="245"/>
      <c r="D607" s="89"/>
      <c r="E607" s="90"/>
      <c r="F607" s="91"/>
      <c r="G607" s="90"/>
      <c r="H607" s="112"/>
      <c r="I607" s="17"/>
    </row>
    <row r="608" spans="1:9" s="10" customFormat="1" ht="40.5" customHeight="1" x14ac:dyDescent="0.25">
      <c r="A608" s="246"/>
      <c r="B608" s="247"/>
      <c r="C608" s="246"/>
      <c r="D608" s="114" t="s">
        <v>98</v>
      </c>
      <c r="E608" s="228"/>
      <c r="F608" s="229">
        <v>0</v>
      </c>
      <c r="G608" s="228"/>
      <c r="H608" s="239"/>
    </row>
    <row r="609" spans="1:9" s="10" customFormat="1" ht="16.5" customHeight="1" x14ac:dyDescent="0.25">
      <c r="A609" s="245"/>
      <c r="B609" s="48"/>
      <c r="C609" s="245"/>
      <c r="D609" s="108" t="s">
        <v>70</v>
      </c>
      <c r="E609" s="90"/>
      <c r="F609" s="91">
        <f>F604</f>
        <v>30047.47</v>
      </c>
      <c r="G609" s="90"/>
      <c r="H609" s="112"/>
      <c r="I609" s="17"/>
    </row>
    <row r="610" spans="1:9" s="17" customFormat="1" ht="16.149999999999999" customHeight="1" x14ac:dyDescent="0.25">
      <c r="A610" s="245"/>
      <c r="B610" s="64"/>
      <c r="C610" s="245"/>
      <c r="D610" s="108" t="s">
        <v>184</v>
      </c>
      <c r="E610" s="90"/>
      <c r="F610" s="91">
        <f>F606</f>
        <v>157250.32</v>
      </c>
      <c r="G610" s="90"/>
      <c r="H610" s="112"/>
    </row>
    <row r="611" spans="1:9" s="17" customFormat="1" ht="16.5" customHeight="1" x14ac:dyDescent="0.25">
      <c r="A611" s="247"/>
      <c r="B611" s="135"/>
      <c r="C611" s="247"/>
      <c r="D611" s="248" t="s">
        <v>187</v>
      </c>
      <c r="E611" s="249">
        <f>E604+E606</f>
        <v>66168.390000000014</v>
      </c>
      <c r="F611" s="250">
        <f>F604+F606</f>
        <v>187297.79</v>
      </c>
      <c r="G611" s="249">
        <f>F611-E611</f>
        <v>121129.4</v>
      </c>
      <c r="H611" s="251"/>
    </row>
    <row r="612" spans="1:9" s="17" customFormat="1" ht="16.5" customHeight="1" x14ac:dyDescent="0.25">
      <c r="A612" s="48"/>
      <c r="B612" s="199"/>
      <c r="C612" s="48"/>
      <c r="D612" s="49"/>
      <c r="E612" s="50"/>
      <c r="F612" s="60"/>
      <c r="G612" s="50"/>
      <c r="H612" s="51"/>
    </row>
    <row r="613" spans="1:9" s="17" customFormat="1" ht="16.5" customHeight="1" x14ac:dyDescent="0.25">
      <c r="A613" s="64" t="s">
        <v>185</v>
      </c>
      <c r="B613" s="199"/>
      <c r="C613" s="64"/>
      <c r="D613" s="131"/>
      <c r="E613" s="132"/>
      <c r="F613" s="133"/>
      <c r="G613" s="132"/>
      <c r="H613" s="207"/>
    </row>
    <row r="614" spans="1:9" s="17" customFormat="1" ht="16.5" customHeight="1" x14ac:dyDescent="0.25">
      <c r="A614" s="135" t="s">
        <v>182</v>
      </c>
      <c r="B614" s="161"/>
      <c r="C614" s="135"/>
      <c r="D614" s="405" t="s">
        <v>144</v>
      </c>
      <c r="E614" s="174"/>
      <c r="F614" s="175"/>
      <c r="G614" s="174"/>
      <c r="H614" s="227"/>
    </row>
    <row r="615" spans="1:9" s="17" customFormat="1" ht="16.5" customHeight="1" x14ac:dyDescent="0.25">
      <c r="A615" s="202" t="s">
        <v>183</v>
      </c>
      <c r="B615" s="88"/>
      <c r="C615" s="199"/>
      <c r="D615" s="406"/>
      <c r="E615" s="228"/>
      <c r="F615" s="229"/>
      <c r="G615" s="228"/>
      <c r="H615" s="230"/>
    </row>
    <row r="616" spans="1:9" s="47" customFormat="1" ht="33" customHeight="1" x14ac:dyDescent="0.25">
      <c r="A616" s="231"/>
      <c r="B616" s="92" t="s">
        <v>170</v>
      </c>
      <c r="C616" s="199"/>
      <c r="D616" s="406"/>
      <c r="E616" s="228"/>
      <c r="F616" s="229"/>
      <c r="G616" s="228"/>
      <c r="H616" s="230"/>
    </row>
    <row r="617" spans="1:9" s="10" customFormat="1" ht="16.149999999999999" customHeight="1" x14ac:dyDescent="0.25">
      <c r="A617" s="161"/>
      <c r="B617" s="94" t="s">
        <v>174</v>
      </c>
      <c r="C617" s="161"/>
      <c r="D617" s="89"/>
      <c r="E617" s="90"/>
      <c r="F617" s="91"/>
      <c r="G617" s="90"/>
      <c r="H617" s="142"/>
      <c r="I617" s="11"/>
    </row>
    <row r="618" spans="1:9" s="10" customFormat="1" ht="16.149999999999999" customHeight="1" x14ac:dyDescent="0.25">
      <c r="A618" s="88"/>
      <c r="B618" s="98"/>
      <c r="C618" s="88"/>
      <c r="D618" s="89" t="s">
        <v>1</v>
      </c>
      <c r="E618" s="90" t="s">
        <v>287</v>
      </c>
      <c r="F618" s="91" t="s">
        <v>287</v>
      </c>
      <c r="G618" s="90" t="s">
        <v>287</v>
      </c>
      <c r="H618" s="252"/>
      <c r="I618" s="11"/>
    </row>
    <row r="619" spans="1:9" s="10" customFormat="1" ht="16.149999999999999" customHeight="1" x14ac:dyDescent="0.25">
      <c r="A619" s="83"/>
      <c r="B619" s="94" t="s">
        <v>177</v>
      </c>
      <c r="C619" s="92" t="s">
        <v>277</v>
      </c>
      <c r="D619" s="93"/>
      <c r="E619" s="86"/>
      <c r="F619" s="86"/>
      <c r="G619" s="86"/>
      <c r="H619" s="93"/>
      <c r="I619" s="11"/>
    </row>
    <row r="620" spans="1:9" s="10" customFormat="1" ht="16.149999999999999" customHeight="1" x14ac:dyDescent="0.25">
      <c r="A620" s="83"/>
      <c r="B620" s="98"/>
      <c r="C620" s="94">
        <v>4</v>
      </c>
      <c r="D620" s="302" t="s">
        <v>176</v>
      </c>
      <c r="E620" s="303"/>
      <c r="F620" s="348"/>
      <c r="G620" s="304"/>
      <c r="H620" s="107"/>
      <c r="I620" s="11"/>
    </row>
    <row r="621" spans="1:9" s="10" customFormat="1" ht="16.149999999999999" customHeight="1" x14ac:dyDescent="0.25">
      <c r="A621" s="98"/>
      <c r="B621" s="94" t="s">
        <v>178</v>
      </c>
      <c r="C621" s="98"/>
      <c r="D621" s="318" t="s">
        <v>301</v>
      </c>
      <c r="E621" s="319">
        <v>0</v>
      </c>
      <c r="F621" s="375">
        <v>1757.5</v>
      </c>
      <c r="G621" s="100" t="e">
        <f>#REF!-E621</f>
        <v>#REF!</v>
      </c>
      <c r="I621" s="11"/>
    </row>
    <row r="622" spans="1:9" s="17" customFormat="1" ht="16.5" customHeight="1" x14ac:dyDescent="0.25">
      <c r="A622" s="98"/>
      <c r="B622" s="129"/>
      <c r="C622" s="98"/>
      <c r="D622" s="104"/>
      <c r="E622" s="100"/>
      <c r="F622" s="101"/>
      <c r="G622" s="100"/>
      <c r="H622" s="104"/>
    </row>
    <row r="623" spans="1:9" s="10" customFormat="1" ht="40.5" customHeight="1" x14ac:dyDescent="0.25">
      <c r="A623" s="98"/>
      <c r="B623" s="118"/>
      <c r="C623" s="98"/>
      <c r="D623" s="108" t="s">
        <v>98</v>
      </c>
      <c r="E623" s="85">
        <v>0</v>
      </c>
      <c r="F623" s="86">
        <v>0</v>
      </c>
      <c r="G623" s="85">
        <v>0</v>
      </c>
      <c r="H623" s="104"/>
    </row>
    <row r="624" spans="1:9" s="10" customFormat="1" ht="40.5" customHeight="1" thickBot="1" x14ac:dyDescent="0.3">
      <c r="A624" s="98"/>
      <c r="B624" s="52"/>
      <c r="C624" s="98"/>
      <c r="D624" s="108" t="s">
        <v>70</v>
      </c>
      <c r="E624" s="85">
        <f>SUM(E620:E621)</f>
        <v>0</v>
      </c>
      <c r="F624" s="86">
        <v>0</v>
      </c>
      <c r="G624" s="85" t="e">
        <f>SUM(G620:G621)</f>
        <v>#REF!</v>
      </c>
      <c r="H624" s="104"/>
    </row>
    <row r="625" spans="1:9" s="10" customFormat="1" ht="27.2" customHeight="1" x14ac:dyDescent="0.25">
      <c r="A625" s="129"/>
      <c r="B625" s="253"/>
      <c r="C625" s="129"/>
      <c r="D625" s="114" t="s">
        <v>184</v>
      </c>
      <c r="E625" s="70"/>
      <c r="F625" s="71">
        <f>F621</f>
        <v>1757.5</v>
      </c>
      <c r="G625" s="70"/>
      <c r="H625" s="152"/>
      <c r="I625" s="17"/>
    </row>
    <row r="626" spans="1:9" s="10" customFormat="1" ht="34.5" x14ac:dyDescent="0.3">
      <c r="A626" s="118"/>
      <c r="B626" s="258"/>
      <c r="C626" s="118"/>
      <c r="D626" s="119" t="s">
        <v>187</v>
      </c>
      <c r="E626" s="120">
        <f>SUM(E623:E624)</f>
        <v>0</v>
      </c>
      <c r="F626" s="121">
        <f>SUM(F623:F625)</f>
        <v>1757.5</v>
      </c>
      <c r="G626" s="120">
        <f>F626-E626</f>
        <v>1757.5</v>
      </c>
      <c r="H626" s="122"/>
      <c r="I626" s="17"/>
    </row>
    <row r="627" spans="1:9" s="10" customFormat="1" ht="27" customHeight="1" thickBot="1" x14ac:dyDescent="0.35">
      <c r="A627" s="52"/>
      <c r="B627" s="262"/>
      <c r="C627" s="52"/>
      <c r="D627" s="53"/>
      <c r="E627" s="54"/>
      <c r="F627" s="61"/>
      <c r="G627" s="54"/>
      <c r="H627" s="55"/>
      <c r="I627" s="17"/>
    </row>
    <row r="628" spans="1:9" s="10" customFormat="1" ht="41.25" customHeight="1" thickBot="1" x14ac:dyDescent="0.35">
      <c r="A628" s="253"/>
      <c r="B628" s="266"/>
      <c r="C628" s="253"/>
      <c r="D628" s="254" t="s">
        <v>67</v>
      </c>
      <c r="E628" s="255" t="e">
        <f>#REF!+E552+E526+E503+E415+E368+E298+E258+E211+#REF!+E161+E135+E87+E46</f>
        <v>#REF!</v>
      </c>
      <c r="F628" s="256">
        <f>F552+F526+F503+F415+F368+F298+F258+F211+F161+F135+F87+F46+F593+F608+F573+F623</f>
        <v>2136630.06</v>
      </c>
      <c r="G628" s="255" t="e">
        <f>#REF!+G552+G526+G503+G415+G368+G298+G258+G211+#REF!+G161+G135+G87+G46</f>
        <v>#REF!</v>
      </c>
      <c r="H628" s="257"/>
      <c r="I628" s="17"/>
    </row>
    <row r="629" spans="1:9" s="10" customFormat="1" ht="30.75" customHeight="1" thickBot="1" x14ac:dyDescent="0.35">
      <c r="A629" s="258"/>
      <c r="B629" s="33"/>
      <c r="C629" s="258"/>
      <c r="D629" s="259" t="s">
        <v>68</v>
      </c>
      <c r="E629" s="260" t="e">
        <f>#REF!+E553+E527+E504+E416+E369+E299+E259+E212+#REF!+E162+E136+E88+E47+E611+E626</f>
        <v>#REF!</v>
      </c>
      <c r="F629" s="256">
        <f>F553+F527+F504+F416+F369+F299+F259+F212+F162+F136+F88+F47+F594+F609+F574+F624</f>
        <v>101617000.38000004</v>
      </c>
      <c r="G629" s="260" t="e">
        <f>#REF!+G553+G527+G504+G416+G369+G299+G259+G212+#REF!+G162+G136+G88+G47+G611+G626</f>
        <v>#REF!</v>
      </c>
      <c r="H629" s="261"/>
      <c r="I629" s="17"/>
    </row>
    <row r="630" spans="1:9" ht="16.149999999999999" customHeight="1" thickBot="1" x14ac:dyDescent="0.35">
      <c r="A630" s="262"/>
      <c r="C630" s="262"/>
      <c r="D630" s="263" t="s">
        <v>186</v>
      </c>
      <c r="E630" s="264"/>
      <c r="F630" s="256">
        <f>F554+F528+F505+F417+F370+F300+F260+F213+F163+F137+F89+F48+F595+F610+F575+F625</f>
        <v>1578382.6800000004</v>
      </c>
      <c r="G630" s="264"/>
      <c r="H630" s="265"/>
    </row>
    <row r="631" spans="1:9" ht="16.149999999999999" customHeight="1" thickBot="1" x14ac:dyDescent="0.35">
      <c r="A631" s="266"/>
      <c r="C631" s="266"/>
      <c r="D631" s="267" t="s">
        <v>187</v>
      </c>
      <c r="E631" s="268" t="e">
        <f>E628+E629</f>
        <v>#REF!</v>
      </c>
      <c r="F631" s="256">
        <f>F555+F529+F506+F418+F371+F301+F261+F214+F164+F138+F90+F49+F596+F611+F576+F626</f>
        <v>105332013.12000003</v>
      </c>
      <c r="G631" s="268" t="e">
        <f>G628+G629</f>
        <v>#REF!</v>
      </c>
      <c r="H631" s="371"/>
    </row>
    <row r="632" spans="1:9" ht="16.149999999999999" customHeight="1" x14ac:dyDescent="0.25">
      <c r="A632" s="33"/>
      <c r="C632" s="33"/>
      <c r="D632" s="16"/>
      <c r="E632" s="27"/>
      <c r="F632" s="62"/>
      <c r="G632" s="27"/>
      <c r="H632" s="16"/>
    </row>
  </sheetData>
  <mergeCells count="39">
    <mergeCell ref="D614:D616"/>
    <mergeCell ref="D558:D559"/>
    <mergeCell ref="D579:D580"/>
    <mergeCell ref="H150:H151"/>
    <mergeCell ref="D599:D601"/>
    <mergeCell ref="D533:D535"/>
    <mergeCell ref="D304:D307"/>
    <mergeCell ref="D494:G494"/>
    <mergeCell ref="D497:G497"/>
    <mergeCell ref="D500:G500"/>
    <mergeCell ref="D294:G294"/>
    <mergeCell ref="A534:A535"/>
    <mergeCell ref="A220:A221"/>
    <mergeCell ref="D509:D512"/>
    <mergeCell ref="D255:G255"/>
    <mergeCell ref="D423:D425"/>
    <mergeCell ref="D375:D377"/>
    <mergeCell ref="D337:D338"/>
    <mergeCell ref="F518:F520"/>
    <mergeCell ref="D247:G247"/>
    <mergeCell ref="D253:G253"/>
    <mergeCell ref="D130:G130"/>
    <mergeCell ref="D141:D142"/>
    <mergeCell ref="D219:D220"/>
    <mergeCell ref="D167:D170"/>
    <mergeCell ref="D200:G200"/>
    <mergeCell ref="D206:G206"/>
    <mergeCell ref="D208:G208"/>
    <mergeCell ref="A1:H1"/>
    <mergeCell ref="A3:H3"/>
    <mergeCell ref="D6:D8"/>
    <mergeCell ref="D53:D54"/>
    <mergeCell ref="D94:D95"/>
    <mergeCell ref="D43:G43"/>
    <mergeCell ref="D35:G35"/>
    <mergeCell ref="D78:G78"/>
    <mergeCell ref="D41:G41"/>
    <mergeCell ref="D82:G82"/>
    <mergeCell ref="D84:G84"/>
  </mergeCells>
  <pageMargins left="0.59055118110236227" right="0" top="0.19685039370078741" bottom="0.19685039370078741" header="0.51181102362204722" footer="0.51181102362204722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2017</vt:lpstr>
    </vt:vector>
  </TitlesOfParts>
  <Company>Wloclawek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Starostwo Powiatowe</dc:creator>
  <cp:lastModifiedBy>k.dabrowska</cp:lastModifiedBy>
  <cp:lastPrinted>2017-12-15T12:12:05Z</cp:lastPrinted>
  <dcterms:created xsi:type="dcterms:W3CDTF">2007-11-07T13:04:22Z</dcterms:created>
  <dcterms:modified xsi:type="dcterms:W3CDTF">2017-12-15T12:12:26Z</dcterms:modified>
</cp:coreProperties>
</file>